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7" activeTab="0"/>
  </bookViews>
  <sheets>
    <sheet name="Vypocet" sheetId="1" r:id="rId1"/>
    <sheet name="Data_produkce" sheetId="2" r:id="rId2"/>
    <sheet name="Data_sklady" sheetId="3" r:id="rId3"/>
    <sheet name="Info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9" authorId="0">
      <text>
        <r>
          <rPr>
            <sz val="10"/>
            <rFont val="Arial"/>
            <family val="2"/>
          </rPr>
          <t>Za předpokladu měrné hmotnosti kejdy 1.030 kg.m</t>
        </r>
        <r>
          <rPr>
            <vertAlign val="superscript"/>
            <sz val="10"/>
            <color indexed="8"/>
            <rFont val="Arial"/>
            <family val="2"/>
          </rPr>
          <t>-3</t>
        </r>
        <r>
          <rPr>
            <sz val="10"/>
            <rFont val="Arial"/>
            <family val="2"/>
          </rPr>
          <t>, měrné hmotnosti hnoje 850 kg.m</t>
        </r>
        <r>
          <rPr>
            <vertAlign val="superscript"/>
            <sz val="10"/>
            <color indexed="8"/>
            <rFont val="Arial"/>
            <family val="2"/>
          </rPr>
          <t>-3</t>
        </r>
        <r>
          <rPr>
            <sz val="10"/>
            <rFont val="Arial"/>
            <family val="2"/>
          </rPr>
          <t xml:space="preserve"> a měrné hmotnosti močůvky 1 000 kg.m</t>
        </r>
        <r>
          <rPr>
            <vertAlign val="superscript"/>
            <sz val="10"/>
            <color indexed="8"/>
            <rFont val="Arial"/>
            <family val="2"/>
          </rPr>
          <t>-3</t>
        </r>
        <r>
          <rPr>
            <sz val="10"/>
            <color indexed="8"/>
            <rFont val="Arial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AS</author>
  </authors>
  <commentList>
    <comment ref="E1" authorId="0">
      <text>
        <r>
          <rPr>
            <sz val="10"/>
            <rFont val="Arial"/>
            <family val="2"/>
          </rPr>
          <t>kejda a močůvka průměrné sušiny (započítáno přidání technologické, příp. srážkové vody)</t>
        </r>
      </text>
    </comment>
    <comment ref="D2" authorId="0">
      <text>
        <r>
          <rPr>
            <sz val="10"/>
            <rFont val="Arial"/>
            <family val="2"/>
          </rPr>
          <t>celková produkce výkalů je rovna produkci neředěné kejdy, příp. čerstvého trusu drůbeže</t>
        </r>
      </text>
    </comment>
    <comment ref="M2" authorId="0">
      <text>
        <r>
          <rPr>
            <sz val="10"/>
            <rFont val="Arial"/>
            <family val="2"/>
          </rPr>
          <t>produkce přebytečné moči, při zohlednění průměrné nasákavosti slámy (1 kg slámy zachytí 2,4 kg moči)</t>
        </r>
      </text>
    </comment>
    <comment ref="N2" authorId="0">
      <text>
        <r>
          <rPr>
            <sz val="10"/>
            <rFont val="Arial"/>
            <family val="2"/>
          </rPr>
          <t>kejda a močůvka průměrné sušiny (započítáno přidání technologické, příp. srážkové vody)</t>
        </r>
      </text>
    </comment>
    <comment ref="A9" authorId="0">
      <text>
        <r>
          <rPr>
            <sz val="10"/>
            <rFont val="Arial"/>
            <family val="2"/>
          </rPr>
          <t>průměrné hodnoty se použijí za podmínky uzavřeného obratu stáda a při použití stejné technologie ustájení</t>
        </r>
      </text>
    </comment>
    <comment ref="A17" authorId="0">
      <text>
        <r>
          <rPr>
            <sz val="10"/>
            <rFont val="Arial"/>
            <family val="2"/>
          </rPr>
          <t>průměrné hodnoty se použijí za podmínky uzavřeného obratu stáda a při použití stejné technologie ustájení</t>
        </r>
      </text>
    </comment>
    <comment ref="H20" authorId="0">
      <text>
        <r>
          <rPr>
            <sz val="10"/>
            <rFont val="Arial"/>
            <family val="2"/>
          </rPr>
          <t>produkce drůbeží podestýlky před a po odpočtu skladovacích ztrát</t>
        </r>
      </text>
    </comment>
    <comment ref="I20" authorId="0">
      <text>
        <r>
          <rPr>
            <sz val="10"/>
            <rFont val="Arial"/>
            <family val="2"/>
          </rPr>
          <t>produkce drůbeží podestýlky před a po odpočtu skladovacích ztrát</t>
        </r>
      </text>
    </comment>
    <comment ref="E21" authorId="0">
      <text>
        <r>
          <rPr>
            <sz val="10"/>
            <rFont val="Arial"/>
            <family val="2"/>
          </rPr>
          <t>suchý drůbeží trus</t>
        </r>
      </text>
    </comment>
    <comment ref="F21" authorId="0">
      <text>
        <r>
          <rPr>
            <sz val="10"/>
            <rFont val="Arial"/>
            <family val="2"/>
          </rPr>
          <t>suchý drůbeží trus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rFont val="Arial"/>
            <family val="2"/>
          </rPr>
          <t>za předpokladu měrné hmotnosti kejdy 1030 kg . m</t>
        </r>
        <r>
          <rPr>
            <vertAlign val="superscript"/>
            <sz val="10"/>
            <rFont val="Arial"/>
            <family val="2"/>
          </rPr>
          <t xml:space="preserve">-3 </t>
        </r>
        <r>
          <rPr>
            <sz val="10"/>
            <rFont val="Arial"/>
            <family val="2"/>
          </rPr>
          <t>měrné hmotnosti hnoje 850 kg . m</t>
        </r>
        <r>
          <rPr>
            <vertAlign val="superscript"/>
            <sz val="10"/>
            <rFont val="Arial"/>
            <family val="2"/>
          </rPr>
          <t xml:space="preserve">-3 </t>
        </r>
        <r>
          <rPr>
            <sz val="10"/>
            <rFont val="Arial"/>
            <family val="2"/>
          </rPr>
          <t>a měrné hmotnosti močůvky 1000 kg . m</t>
        </r>
        <r>
          <rPr>
            <vertAlign val="superscript"/>
            <sz val="10"/>
            <rFont val="Arial"/>
            <family val="2"/>
          </rPr>
          <t>-3</t>
        </r>
      </text>
    </comment>
    <comment ref="D1" authorId="0">
      <text>
        <r>
          <rPr>
            <sz val="10"/>
            <rFont val="Arial"/>
            <family val="2"/>
          </rPr>
          <t>za předpokladu měrné hmotnosti kejdy 1030 kg . m</t>
        </r>
        <r>
          <rPr>
            <vertAlign val="superscript"/>
            <sz val="10"/>
            <rFont val="Arial"/>
            <family val="2"/>
          </rPr>
          <t xml:space="preserve">-3 </t>
        </r>
        <r>
          <rPr>
            <sz val="10"/>
            <rFont val="Arial"/>
            <family val="2"/>
          </rPr>
          <t>měrné hmotnosti hnoje 850 kg . m</t>
        </r>
        <r>
          <rPr>
            <vertAlign val="superscript"/>
            <sz val="10"/>
            <rFont val="Arial"/>
            <family val="2"/>
          </rPr>
          <t xml:space="preserve">-3 </t>
        </r>
        <r>
          <rPr>
            <sz val="10"/>
            <rFont val="Arial"/>
            <family val="2"/>
          </rPr>
          <t>a měrné hmotnosti močůvky 1000 kg . m</t>
        </r>
        <r>
          <rPr>
            <vertAlign val="superscript"/>
            <sz val="10"/>
            <rFont val="Arial"/>
            <family val="2"/>
          </rPr>
          <t>-3</t>
        </r>
      </text>
    </comment>
    <comment ref="G1" authorId="0">
      <text>
        <r>
          <rPr>
            <sz val="10"/>
            <rFont val="Arial"/>
            <family val="2"/>
          </rPr>
          <t>za předpokladu měrné hmotnosti kejdy 1030 kg . m</t>
        </r>
        <r>
          <rPr>
            <vertAlign val="superscript"/>
            <sz val="10"/>
            <rFont val="Arial"/>
            <family val="2"/>
          </rPr>
          <t xml:space="preserve">-3 </t>
        </r>
        <r>
          <rPr>
            <sz val="10"/>
            <rFont val="Arial"/>
            <family val="2"/>
          </rPr>
          <t>měrné hmotnosti hnoje 850 kg . m</t>
        </r>
        <r>
          <rPr>
            <vertAlign val="superscript"/>
            <sz val="10"/>
            <rFont val="Arial"/>
            <family val="2"/>
          </rPr>
          <t xml:space="preserve">-3 </t>
        </r>
        <r>
          <rPr>
            <sz val="10"/>
            <rFont val="Arial"/>
            <family val="2"/>
          </rPr>
          <t>a měrné hmotnosti močůvky 1000 kg . m</t>
        </r>
        <r>
          <rPr>
            <vertAlign val="superscript"/>
            <sz val="10"/>
            <rFont val="Arial"/>
            <family val="2"/>
          </rPr>
          <t>-3</t>
        </r>
      </text>
    </comment>
    <comment ref="J1" authorId="0">
      <text>
        <r>
          <rPr>
            <sz val="10"/>
            <rFont val="Arial"/>
            <family val="2"/>
          </rPr>
          <t>za předpokladu měrné hmotnosti kejdy 1030 kg . m</t>
        </r>
        <r>
          <rPr>
            <vertAlign val="superscript"/>
            <sz val="10"/>
            <rFont val="Arial"/>
            <family val="2"/>
          </rPr>
          <t xml:space="preserve">-3 </t>
        </r>
        <r>
          <rPr>
            <sz val="10"/>
            <rFont val="Arial"/>
            <family val="2"/>
          </rPr>
          <t>měrné hmotnosti hnoje 850 kg . m</t>
        </r>
        <r>
          <rPr>
            <vertAlign val="superscript"/>
            <sz val="10"/>
            <rFont val="Arial"/>
            <family val="2"/>
          </rPr>
          <t xml:space="preserve">-3 </t>
        </r>
        <r>
          <rPr>
            <sz val="10"/>
            <rFont val="Arial"/>
            <family val="2"/>
          </rPr>
          <t>a měrné hmotnosti močůvky 1000 kg . m</t>
        </r>
        <r>
          <rPr>
            <vertAlign val="superscript"/>
            <sz val="10"/>
            <rFont val="Arial"/>
            <family val="2"/>
          </rPr>
          <t>-3</t>
        </r>
      </text>
    </comment>
    <comment ref="L1" authorId="0">
      <text>
        <r>
          <rPr>
            <sz val="12"/>
            <color indexed="8"/>
            <rFont val="Nimbus Roman No9 L;Times New Ro"/>
            <family val="1"/>
          </rPr>
          <t xml:space="preserve"> </t>
        </r>
        <r>
          <rPr>
            <sz val="12"/>
            <color indexed="8"/>
            <rFont val="Arial"/>
            <family val="2"/>
          </rPr>
          <t>ve hnoji jsou navíc obsaženy i živiny dodané ve stelivu (průměrný obsah 5 kg N, 2,1 kg P</t>
        </r>
        <r>
          <rPr>
            <vertAlign val="subscript"/>
            <sz val="12"/>
            <color indexed="8"/>
            <rFont val="Arial"/>
            <family val="2"/>
          </rPr>
          <t>2</t>
        </r>
        <r>
          <rPr>
            <sz val="12"/>
            <color indexed="8"/>
            <rFont val="Arial"/>
            <family val="2"/>
          </rPr>
          <t>O</t>
        </r>
        <r>
          <rPr>
            <vertAlign val="subscript"/>
            <sz val="12"/>
            <color indexed="8"/>
            <rFont val="Arial"/>
            <family val="2"/>
          </rPr>
          <t>5</t>
        </r>
        <r>
          <rPr>
            <sz val="12"/>
            <color indexed="8"/>
            <rFont val="Arial"/>
            <family val="2"/>
          </rPr>
          <t xml:space="preserve"> a 13,2 kg K</t>
        </r>
        <r>
          <rPr>
            <vertAlign val="subscript"/>
            <sz val="12"/>
            <color indexed="8"/>
            <rFont val="Arial"/>
            <family val="2"/>
          </rPr>
          <t>2</t>
        </r>
        <r>
          <rPr>
            <sz val="12"/>
            <color indexed="8"/>
            <rFont val="Arial"/>
            <family val="2"/>
          </rPr>
          <t>O v 1 t obilní slámy); 
u bezstelivových provozů lze odpočítat ztráty dusíku ve stájích a při skladování statkových hnojiv do 20 %, u stelivových provozů do 35 %, 
u venkovního chovu drůbeže nebo při produkci sušeného drůbežího trusu až 50 %; ztráty fosforu a draslíku mohou při manipulaci se statkovými hnojivy a při jejich skladování dosahovat až 15 – 25 %, zejména ve stelivových provozech</t>
        </r>
      </text>
    </comment>
    <comment ref="B2" authorId="0">
      <text>
        <r>
          <rPr>
            <sz val="12"/>
            <rFont val="Arial"/>
            <family val="2"/>
          </rPr>
          <t>uskladnění neředěné kejdy</t>
        </r>
      </text>
    </comment>
    <comment ref="C2" authorId="0">
      <text>
        <r>
          <rPr>
            <sz val="12"/>
            <rFont val="Arial"/>
            <family val="2"/>
          </rPr>
          <t xml:space="preserve">uskladnění kejdy nebo močůvky průměrné sušiny (započítáno přidání technologické, příp. srážkové vody) </t>
        </r>
      </text>
    </comment>
    <comment ref="J2" authorId="0">
      <text>
        <r>
          <rPr>
            <sz val="12"/>
            <rFont val="Arial"/>
            <family val="2"/>
          </rPr>
          <t>uskladnění pouze přebytečné moči, při zohlednění průměrné nasákavosti slámy (1 kg slámy zachytí 2,4 kg moči)</t>
        </r>
      </text>
    </comment>
    <comment ref="K2" authorId="0">
      <text>
        <r>
          <rPr>
            <sz val="12"/>
            <rFont val="Arial"/>
            <family val="2"/>
          </rPr>
          <t xml:space="preserve">uskladnění kejdy nebo močůvky průměrné sušiny (započítáno přidání technologické, příp. srážkové vody) </t>
        </r>
      </text>
    </comment>
    <comment ref="D19" authorId="0">
      <text>
        <r>
          <rPr>
            <i/>
            <sz val="12"/>
            <rFont val="Arial"/>
            <family val="2"/>
          </rPr>
          <t>uskladnění drůbeží podestýlky po odpočtu skladovacích ztrát</t>
        </r>
      </text>
    </comment>
    <comment ref="G19" authorId="0">
      <text>
        <r>
          <rPr>
            <i/>
            <sz val="12"/>
            <rFont val="Arial"/>
            <family val="2"/>
          </rPr>
          <t>uskladnění drůbeží podestýlky po odpočtu skladovacích ztrát</t>
        </r>
      </text>
    </comment>
  </commentList>
</comments>
</file>

<file path=xl/sharedStrings.xml><?xml version="1.0" encoding="utf-8"?>
<sst xmlns="http://schemas.openxmlformats.org/spreadsheetml/2006/main" count="154" uniqueCount="94">
  <si>
    <t>Vyberte zvířata, která chováte</t>
  </si>
  <si>
    <t>Telata</t>
  </si>
  <si>
    <r>
      <t>Napište počet dobytčích jednotek chovaných zvířat</t>
    </r>
    <r>
      <rPr>
        <sz val="10"/>
        <rFont val="Arial"/>
        <family val="2"/>
      </rPr>
      <t>(1DJ = 500kg živé hmotnosti)</t>
    </r>
  </si>
  <si>
    <t>Vyberte způsob ustájení</t>
  </si>
  <si>
    <t>Bez produkce močůvky</t>
  </si>
  <si>
    <t>Výsledky výpočtu</t>
  </si>
  <si>
    <t>CELKEM</t>
  </si>
  <si>
    <t>Produkce pevných výkalů (t/rok)</t>
  </si>
  <si>
    <t>Produkce moči (t/rok)</t>
  </si>
  <si>
    <t>Produkce výkalů celkem (t/rok)</t>
  </si>
  <si>
    <t>Produkce kejdy (t/rok)</t>
  </si>
  <si>
    <t>Produkce kejdy (t sušiny/rok)</t>
  </si>
  <si>
    <t>Spotřeba steliva (kg/den)</t>
  </si>
  <si>
    <t>Produkce chlévské mrvy (t/rok)</t>
  </si>
  <si>
    <t>Produkce hnoje (t/rok)</t>
  </si>
  <si>
    <t>Produkce volné moči (t/rok)</t>
  </si>
  <si>
    <t>Produkce močůvky (t/rok)</t>
  </si>
  <si>
    <t>Druh skladu</t>
  </si>
  <si>
    <r>
      <t>na šestiměsíční produkci hnoje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</si>
  <si>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z hluboké podestýlky</t>
  </si>
  <si>
    <t>z chlévské mrvy</t>
  </si>
  <si>
    <r>
      <t>na šestiměsíční produkci hnoje při vrstvě 2 m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</si>
  <si>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na čtyřměsíční produkci kejdy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</si>
  <si>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neředěná</t>
  </si>
  <si>
    <t>ředěná</t>
  </si>
  <si>
    <r>
      <t>na tříměsíční produkci močůvky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</si>
  <si>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Druh, kategorie zvířat</t>
  </si>
  <si>
    <t>Produkce výkalů</t>
  </si>
  <si>
    <t>Produkce kejdy</t>
  </si>
  <si>
    <t>Ustájení bez produkce močůvky, zejména na hluboké podestýlce</t>
  </si>
  <si>
    <t xml:space="preserve">Ustájení s produkcí močůvky </t>
  </si>
  <si>
    <t xml:space="preserve">pevné výkaly </t>
  </si>
  <si>
    <t>moč</t>
  </si>
  <si>
    <t>celkem</t>
  </si>
  <si>
    <t>v původní hmotě</t>
  </si>
  <si>
    <t>sušina</t>
  </si>
  <si>
    <t>spotřeba steliva</t>
  </si>
  <si>
    <t>produkce chlévské mrvy</t>
  </si>
  <si>
    <t xml:space="preserve">produkce hnoje </t>
  </si>
  <si>
    <t>produkce hnoje</t>
  </si>
  <si>
    <t>produkce volné moči</t>
  </si>
  <si>
    <t>produkce močůvky</t>
  </si>
  <si>
    <t xml:space="preserve"> </t>
  </si>
  <si>
    <t>t/rok</t>
  </si>
  <si>
    <t>%</t>
  </si>
  <si>
    <t>kg/den</t>
  </si>
  <si>
    <t>Jalovice</t>
  </si>
  <si>
    <t>Býci</t>
  </si>
  <si>
    <t>Jalovice, býci</t>
  </si>
  <si>
    <t>Krávy</t>
  </si>
  <si>
    <t>Skot</t>
  </si>
  <si>
    <t>Prasnice zap.</t>
  </si>
  <si>
    <t>Prasnice březí</t>
  </si>
  <si>
    <t>Prasnice kojící</t>
  </si>
  <si>
    <t>Prasnice průměr</t>
  </si>
  <si>
    <t>Výkrm</t>
  </si>
  <si>
    <t>Prasničky</t>
  </si>
  <si>
    <t>Dochov</t>
  </si>
  <si>
    <t>Prasata</t>
  </si>
  <si>
    <t>Ovce, kozy</t>
  </si>
  <si>
    <t>Koně</t>
  </si>
  <si>
    <t>Drůbež</t>
  </si>
  <si>
    <t>Drůbež suchý trus</t>
  </si>
  <si>
    <t>Druh,  kategorie zvířat</t>
  </si>
  <si>
    <r>
      <t>Sklad na čtyřměsíční produkci kejdy, 
v m</t>
    </r>
    <r>
      <rPr>
        <vertAlign val="superscript"/>
        <sz val="12"/>
        <rFont val="Nimbus Roman No9 L;Times New Ro"/>
        <family val="1"/>
      </rPr>
      <t>3</t>
    </r>
  </si>
  <si>
    <r>
      <t>Sklad na šestiměsíční produkci hnoje, 
v m</t>
    </r>
    <r>
      <rPr>
        <vertAlign val="superscript"/>
        <sz val="12"/>
        <rFont val="Nimbus Roman No9 L;Times New Ro"/>
        <family val="1"/>
      </rPr>
      <t>3</t>
    </r>
  </si>
  <si>
    <r>
      <t>Sklad na šestiměsíční produkci hnoje, v m</t>
    </r>
    <r>
      <rPr>
        <vertAlign val="superscript"/>
        <sz val="12"/>
        <rFont val="Nimbus Roman No9 L;Times New Ro"/>
        <family val="1"/>
      </rPr>
      <t>2</t>
    </r>
    <r>
      <rPr>
        <b/>
        <sz val="10"/>
        <rFont val="Arial"/>
        <family val="2"/>
      </rPr>
      <t>, při vrstvě 2 m</t>
    </r>
  </si>
  <si>
    <r>
      <t xml:space="preserve"> Sklad na tříměsíční produkci močůvky, v m</t>
    </r>
    <r>
      <rPr>
        <b/>
        <vertAlign val="superscript"/>
        <sz val="10"/>
        <rFont val="Arial"/>
        <family val="2"/>
      </rPr>
      <t>3</t>
    </r>
  </si>
  <si>
    <t>Produkce živin ve výkalech, 
v kg na 1 DJ za rok</t>
  </si>
  <si>
    <r>
      <t xml:space="preserve">Přepočet hmotnosti zvířat na DJ </t>
    </r>
    <r>
      <rPr>
        <i/>
        <sz val="10"/>
        <rFont val="Nimbus Roman No9 L;Times New Ro"/>
        <family val="1"/>
      </rPr>
      <t>(pokud nejsou vlastní údaje)</t>
    </r>
  </si>
  <si>
    <t xml:space="preserve">dusík (N) </t>
  </si>
  <si>
    <r>
      <t>fosfor (P</t>
    </r>
    <r>
      <rPr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)</t>
    </r>
  </si>
  <si>
    <r>
      <t>draslík (K</t>
    </r>
    <r>
      <rPr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</t>
    </r>
  </si>
  <si>
    <t xml:space="preserve">průměrná hmotnost, v kg </t>
  </si>
  <si>
    <t>DJ  na kus</t>
  </si>
  <si>
    <t> </t>
  </si>
  <si>
    <t>Kurzívou jsou uvedeny dílčí údaje, ze kterých byly vypočteny průměrné hodnoty, uvedené v tabulce 3B v příloze vyhlášky č. 274/1998 Sb.</t>
  </si>
  <si>
    <t>Informace a kontakty</t>
  </si>
  <si>
    <r>
      <t xml:space="preserve">Program byl vytvořen v rámci tvorby </t>
    </r>
    <r>
      <rPr>
        <sz val="10"/>
        <color indexed="12"/>
        <rFont val="Arial"/>
        <family val="2"/>
      </rPr>
      <t>Expertního systému pro organické hnojení na zemědělské půdě</t>
    </r>
  </si>
  <si>
    <t xml:space="preserve">Aktuální verze programu je ke stažení na stránkách následujících úloh expertního systému: </t>
  </si>
  <si>
    <r>
      <t xml:space="preserve">   -  </t>
    </r>
    <r>
      <rPr>
        <sz val="10"/>
        <color indexed="12"/>
        <rFont val="Arial"/>
        <family val="2"/>
      </rPr>
      <t>Jaké množství statkových hnojiv produkuji?</t>
    </r>
  </si>
  <si>
    <r>
      <t xml:space="preserve">   -  </t>
    </r>
    <r>
      <rPr>
        <sz val="10"/>
        <color indexed="12"/>
        <rFont val="Arial"/>
        <family val="2"/>
      </rPr>
      <t>Jakou potřebuji skladovací kapacitu pro statková hnojiva?</t>
    </r>
  </si>
  <si>
    <t>Na stránkách expertního systému naleznete další informace nejenom k výpočtu produkce statkových hnojiv.</t>
  </si>
  <si>
    <r>
      <t xml:space="preserve">Aktuální verze kancelářského balíku OpenOffice.org je ke stažení na </t>
    </r>
    <r>
      <rPr>
        <sz val="10"/>
        <color indexed="12"/>
        <rFont val="Arial"/>
        <family val="2"/>
      </rPr>
      <t>http://www.openoffice.cz</t>
    </r>
  </si>
  <si>
    <t>Své připomínky a náměty k programu posílejte  autorům programu:</t>
  </si>
  <si>
    <t>Ing. Jan Klír, Csc., klir@vurv.cz</t>
  </si>
  <si>
    <t>Ing. Petr Tluka, tluka@biom.cz</t>
  </si>
  <si>
    <t>Ing. Antonín Slejška, slejska@eto.vurv.cz</t>
  </si>
  <si>
    <t>Ing. Sergej Usťak, CSc., ustak@eto.vurv.cz</t>
  </si>
  <si>
    <r>
      <t xml:space="preserve">Ve verzích pro jiné kancelářské balíky než je OpenOffice.org se mohou vyskytovat chyby. Proto doporučujeme využívat originální soubor mnozstvi-statkovych </t>
    </r>
    <r>
      <rPr>
        <b/>
        <sz val="10"/>
        <rFont val="Arial"/>
        <family val="2"/>
      </rPr>
      <t>vypocet-produkce-statkovych-hnojiv-a-skladovaci-kapacity.ods</t>
    </r>
    <r>
      <rPr>
        <sz val="10"/>
        <rFont val="Arial"/>
        <family val="2"/>
      </rPr>
      <t xml:space="preserve"> v kancelářském balíku OpenOffice.org, který je distribuován zdarma.</t>
    </r>
  </si>
  <si>
    <r>
      <t xml:space="preserve">Program byl vyvinut v ramci spolupráce </t>
    </r>
    <r>
      <rPr>
        <sz val="10"/>
        <color indexed="12"/>
        <rFont val="Arial"/>
        <family val="2"/>
      </rPr>
      <t>ÚZPI</t>
    </r>
    <r>
      <rPr>
        <sz val="10"/>
        <rFont val="Arial"/>
        <family val="2"/>
      </rPr>
      <t xml:space="preserve"> a </t>
    </r>
    <r>
      <rPr>
        <sz val="10"/>
        <color indexed="12"/>
        <rFont val="Arial"/>
        <family val="2"/>
      </rPr>
      <t>VÚRV</t>
    </r>
    <r>
      <rPr>
        <sz val="10"/>
        <rFont val="Arial"/>
        <family val="2"/>
      </rPr>
      <t xml:space="preserve"> na projektu "Expertní systém pro organické hnojení na zemědělské půdě", tento projekt je podporován </t>
    </r>
    <r>
      <rPr>
        <sz val="10"/>
        <color indexed="12"/>
        <rFont val="Arial"/>
        <family val="2"/>
      </rPr>
      <t>MZe ČR</t>
    </r>
    <r>
      <rPr>
        <sz val="10"/>
        <rFont val="Arial"/>
        <family val="2"/>
      </rPr>
      <t xml:space="preserve"> pro naplnění a dodržování pravidel vyplývajících z legislativy EU a ČR.</t>
    </r>
  </si>
  <si>
    <t>Vytvořeno: 22.6.2006</t>
  </si>
  <si>
    <t>Editováno: 9.11.2006</t>
  </si>
  <si>
    <t>Verze: 0.4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</si>
</sst>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vertAlign val="superscript"/>
      <sz val="12"/>
      <name val="Nimbus Roman No9 L;Times New Ro"/>
      <family val="1"/>
    </font>
    <font>
      <vertAlign val="superscript"/>
      <sz val="10"/>
      <name val="Arial"/>
      <family val="2"/>
    </font>
    <font>
      <sz val="12"/>
      <color indexed="8"/>
      <name val="Nimbus Roman No9 L;Times New Ro"/>
      <family val="1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i/>
      <sz val="10"/>
      <name val="Nimbus Roman No9 L;Times New Ro"/>
      <family val="1"/>
    </font>
    <font>
      <sz val="12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sz val="10"/>
      <color indexed="26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0" fillId="3" borderId="0" xfId="0" applyFill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xpert.biom.cz/oh-zem.stm" TargetMode="External" /><Relationship Id="rId2" Type="http://schemas.openxmlformats.org/officeDocument/2006/relationships/hyperlink" Target="http://expert.biom.cz/oh-zem.stm?x=1906911" TargetMode="External" /><Relationship Id="rId3" Type="http://schemas.openxmlformats.org/officeDocument/2006/relationships/hyperlink" Target="http://expert.biom.cz/oh-zem.stm?x=1914883" TargetMode="External" /><Relationship Id="rId4" Type="http://schemas.openxmlformats.org/officeDocument/2006/relationships/hyperlink" Target="http://www.openoffice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4" width="21.00390625" style="0" customWidth="1"/>
    <col min="5" max="5" width="12.57421875" style="0" customWidth="1"/>
    <col min="6" max="6" width="20.140625" style="0" customWidth="1"/>
    <col min="7" max="9" width="5.7109375" style="0" customWidth="1"/>
    <col min="10" max="16384" width="11.57421875" style="0" customWidth="1"/>
  </cols>
  <sheetData>
    <row r="1" spans="2:5" ht="12.75">
      <c r="B1" s="52" t="s">
        <v>0</v>
      </c>
      <c r="C1" s="52"/>
      <c r="D1" s="52"/>
      <c r="E1" s="52"/>
    </row>
    <row r="2" spans="2:4" ht="12.75">
      <c r="B2" s="2" t="s">
        <v>1</v>
      </c>
      <c r="C2" s="2" t="s">
        <v>1</v>
      </c>
      <c r="D2" s="2" t="s">
        <v>1</v>
      </c>
    </row>
    <row r="3" spans="2:5" ht="12.75">
      <c r="B3" s="52" t="s">
        <v>2</v>
      </c>
      <c r="C3" s="52"/>
      <c r="D3" s="52"/>
      <c r="E3" s="52"/>
    </row>
    <row r="4" spans="2:4" ht="12.75">
      <c r="B4" s="3"/>
      <c r="C4" s="3"/>
      <c r="D4" s="3"/>
    </row>
    <row r="5" spans="2:5" ht="12.75">
      <c r="B5" s="52" t="s">
        <v>3</v>
      </c>
      <c r="C5" s="52"/>
      <c r="D5" s="52"/>
      <c r="E5" s="52"/>
    </row>
    <row r="6" spans="2:9" ht="12.75">
      <c r="B6" s="2" t="s">
        <v>4</v>
      </c>
      <c r="C6" s="2" t="s">
        <v>4</v>
      </c>
      <c r="D6" s="2" t="s">
        <v>4</v>
      </c>
      <c r="F6" s="4"/>
      <c r="G6" s="53"/>
      <c r="H6" s="53"/>
      <c r="I6" s="53"/>
    </row>
    <row r="7" spans="2:9" ht="12.75">
      <c r="B7" s="52" t="s">
        <v>5</v>
      </c>
      <c r="C7" s="52"/>
      <c r="D7" s="52"/>
      <c r="E7" s="1" t="s">
        <v>6</v>
      </c>
      <c r="F7" s="5"/>
      <c r="G7" s="6"/>
      <c r="H7" s="6"/>
      <c r="I7" s="6"/>
    </row>
    <row r="8" spans="1:6" ht="12.75">
      <c r="A8" s="1" t="s">
        <v>7</v>
      </c>
      <c r="B8" s="7" t="str">
        <f>IF(VLOOKUP(B2,Data_produkce!$A$4:$N$21,2,0)=0,"-",IF(B4=0,"-",VLOOKUP(B2,Data_produkce!$A$4:$N$21,2,0)*B4))</f>
        <v>-</v>
      </c>
      <c r="C8" s="7" t="str">
        <f>IF(VLOOKUP(C2,Data_produkce!$A$4:$N$21,2,0)=0,"-",IF(C4=0,"-",VLOOKUP(C2,Data_produkce!$A$4:$N$21,2,0)*C4))</f>
        <v>-</v>
      </c>
      <c r="D8" s="7" t="str">
        <f>IF(VLOOKUP(D2,Data_produkce!$A$4:$N$21,2,0)=0,"-",IF(D4=0,"-",VLOOKUP(D2,Data_produkce!$A$4:$N$21,2,0)*D4))</f>
        <v>-</v>
      </c>
      <c r="E8" s="8">
        <f aca="true" t="shared" si="0" ref="E8:E17">SUM(B8:D8)</f>
        <v>0</v>
      </c>
      <c r="F8" s="5"/>
    </row>
    <row r="9" spans="1:6" ht="12.75">
      <c r="A9" s="1" t="s">
        <v>8</v>
      </c>
      <c r="B9" s="7" t="str">
        <f>IF(VLOOKUP(B2,Data_produkce!$A$4:$N$21,3,0)=0,"-",IF(B4=0,"-",VLOOKUP(B2,Data_produkce!$A$4:$N$21,3,0)*B4))</f>
        <v>-</v>
      </c>
      <c r="C9" s="7" t="str">
        <f>IF(VLOOKUP(C2,Data_produkce!$A$4:$N$21,3,0)=0,"-",IF(C4=0,"-",VLOOKUP(C2,Data_produkce!$A$4:$N$21,3,0)*C4))</f>
        <v>-</v>
      </c>
      <c r="D9" s="7" t="str">
        <f>IF(VLOOKUP(D2,Data_produkce!$A$4:$N$21,3,0)=0,"-",IF(D4=0,"-",VLOOKUP(D2,Data_produkce!$A$4:$N$21,3,0)*D4))</f>
        <v>-</v>
      </c>
      <c r="E9" s="8">
        <f t="shared" si="0"/>
        <v>0</v>
      </c>
      <c r="F9" s="5"/>
    </row>
    <row r="10" spans="1:6" ht="12.75">
      <c r="A10" s="1" t="s">
        <v>9</v>
      </c>
      <c r="B10" s="7" t="str">
        <f>IF(VLOOKUP(B2,Data_produkce!$A$4:$N$21,4,0)=0,"-",IF(B4=0,"-",VLOOKUP(B2,Data_produkce!$A$4:$N$21,4,0)*B4))</f>
        <v>-</v>
      </c>
      <c r="C10" s="7" t="str">
        <f>IF(VLOOKUP(C2,Data_produkce!$A$4:$N$21,4,0)=0,"-",IF(C4=0,"-",VLOOKUP(C2,Data_produkce!$A$4:$N$21,4,0)*C4))</f>
        <v>-</v>
      </c>
      <c r="D10" s="7" t="str">
        <f>IF(VLOOKUP(D2,Data_produkce!$A$4:$N$21,4,0)=0,"-",IF(D4=0,"-",VLOOKUP(D2,Data_produkce!$A$4:$N$21,4,0)*D4))</f>
        <v>-</v>
      </c>
      <c r="E10" s="8">
        <f t="shared" si="0"/>
        <v>0</v>
      </c>
      <c r="F10" s="5"/>
    </row>
    <row r="11" spans="1:6" ht="12.75">
      <c r="A11" s="1" t="s">
        <v>10</v>
      </c>
      <c r="B11" s="7" t="str">
        <f>IF(VLOOKUP(B2,Data_produkce!$A$4:$N$21,5,0)=0,"-",IF(B4=0,"-",VLOOKUP(B2,Data_produkce!$A$4:$N$21,5,0)*B4))</f>
        <v>-</v>
      </c>
      <c r="C11" s="7" t="str">
        <f>IF(VLOOKUP(C2,Data_produkce!$A$4:$N$21,5,0)=0,"-",IF(C4=0,"-",VLOOKUP(C2,Data_produkce!$A$4:$N$21,5,0)*C4))</f>
        <v>-</v>
      </c>
      <c r="D11" s="7" t="str">
        <f>IF(VLOOKUP(D2,Data_produkce!$A$4:$N$21,5,0)=0,"-",IF(D4=0,"-",VLOOKUP(D2,Data_produkce!$A$4:$N$21,5,0)*D4))</f>
        <v>-</v>
      </c>
      <c r="E11" s="8">
        <f t="shared" si="0"/>
        <v>0</v>
      </c>
      <c r="F11" s="5"/>
    </row>
    <row r="12" spans="1:6" ht="12.75">
      <c r="A12" s="1" t="s">
        <v>11</v>
      </c>
      <c r="B12" s="7" t="str">
        <f>IF(B11="-","-",IF(VLOOKUP(B2,Data_produkce!$A$4:$N$21,6,0)=0,"-",IF(B4=0,"-",VLOOKUP(B2,Data_produkce!$A$4:$N$21,6,0)*B11/100)))</f>
        <v>-</v>
      </c>
      <c r="C12" s="7" t="str">
        <f>IF(C11="-","-",IF(VLOOKUP(C2,Data_produkce!$A$4:$N$21,6,0)=0,"-",IF(C4=0,"-",VLOOKUP(C2,Data_produkce!$A$4:$N$21,6,0)*C11/100)))</f>
        <v>-</v>
      </c>
      <c r="D12" s="7" t="str">
        <f>IF(D11="-","-",IF(VLOOKUP(D2,Data_produkce!$A$4:$N$21,6,0)=0,"-",IF(D4=0,"-",VLOOKUP(D2,Data_produkce!$A$4:$N$21,6,0)*D11/100)))</f>
        <v>-</v>
      </c>
      <c r="E12" s="8">
        <f t="shared" si="0"/>
        <v>0</v>
      </c>
      <c r="F12" s="5"/>
    </row>
    <row r="13" spans="1:6" ht="12.75">
      <c r="A13" s="1" t="s">
        <v>12</v>
      </c>
      <c r="B13" s="9" t="str">
        <f>IF(IF(B6="Bez produkce močůvky",VLOOKUP(B2,Data_produkce!$A$4:$N$21,7,0),VLOOKUP(B2,Data_produkce!$A$4:$N$21,10,0))=0,"-",IF(B4=0,"-",IF(B6="Bez produkce močůvky",VLOOKUP(B2,Data_produkce!$A$4:$N$21,7,0),VLOOKUP(B2,Data_produkce!$A$4:$N$21,10,0))*B4))</f>
        <v>-</v>
      </c>
      <c r="C13" s="9" t="str">
        <f>IF(IF(C6="Bez produkce močůvky",VLOOKUP(C2,Data_produkce!$A$4:$N$21,7,0),VLOOKUP(C2,Data_produkce!$A$4:$N$21,10,0))=0,"-",IF(C4=0,"-",IF(C6="Bez produkce močůvky",VLOOKUP(C2,Data_produkce!$A$4:$N$21,7,0),VLOOKUP(C2,Data_produkce!$A$4:$N$21,10,0))*C4))</f>
        <v>-</v>
      </c>
      <c r="D13" s="9" t="str">
        <f>IF(IF(D6="Bez produkce močůvky",VLOOKUP(D2,Data_produkce!$A$4:$N$21,7,0),VLOOKUP(D2,Data_produkce!$A$4:$N$21,10,0))=0,"-",IF(D4=0,"-",IF(D6="Bez produkce močůvky",VLOOKUP(D2,Data_produkce!$A$4:$N$21,7,0),VLOOKUP(D2,Data_produkce!$A$4:$N$21,10,0))*D4))</f>
        <v>-</v>
      </c>
      <c r="E13" s="8">
        <f t="shared" si="0"/>
        <v>0</v>
      </c>
      <c r="F13" s="5"/>
    </row>
    <row r="14" spans="1:6" ht="12.75">
      <c r="A14" s="1" t="s">
        <v>13</v>
      </c>
      <c r="B14" s="9" t="str">
        <f>IF(VLOOKUP(B2,Data_produkce!$A$4:$N$21,13,0)=0,"-",IF(B4=0,"-",IF(B6="Bez produkce močůvky",VLOOKUP(B2,Data_produkce!$A$4:$N$21,8,0),VLOOKUP(B2,Data_produkce!$A$4:$N$21,11,0))*B4))</f>
        <v>-</v>
      </c>
      <c r="C14" s="9" t="str">
        <f>IF(VLOOKUP(C2,Data_produkce!$A$4:$N$21,13,0)=0,"-",IF(C4=0,"-",IF(C6="Bez produkce močůvky",VLOOKUP(C2,Data_produkce!$A$4:$N$21,8,0),VLOOKUP(C2,Data_produkce!$A$4:$N$21,11,0))*C4))</f>
        <v>-</v>
      </c>
      <c r="D14" s="9" t="str">
        <f>IF(VLOOKUP(D2,Data_produkce!$A$4:$N$21,13,0)=0,"-",IF(D4=0,"-",IF(D6="Bez produkce močůvky",VLOOKUP(D2,Data_produkce!$A$4:$N$21,8,0),VLOOKUP(D2,Data_produkce!$A$4:$N$21,11,0))*D4))</f>
        <v>-</v>
      </c>
      <c r="E14" s="8">
        <f t="shared" si="0"/>
        <v>0</v>
      </c>
      <c r="F14" s="5"/>
    </row>
    <row r="15" spans="1:6" ht="12.75">
      <c r="A15" s="1" t="s">
        <v>14</v>
      </c>
      <c r="B15" s="9" t="str">
        <f>IF(VLOOKUP(B2,Data_produkce!$A$4:$N$21,13,0)=0,"-",IF(B4=0,"-",IF(B6="Bez produkce močůvky",VLOOKUP(B2,Data_produkce!$A$4:$N$21,9,0),VLOOKUP(B2,Data_produkce!$A$4:$N$21,12,0))*B4))</f>
        <v>-</v>
      </c>
      <c r="C15" s="9" t="str">
        <f>IF(VLOOKUP(C2,Data_produkce!$A$4:$N$21,13,0)=0,"-",IF(C4=0,"-",IF(C6="Bez produkce močůvky",VLOOKUP(C2,Data_produkce!$A$4:$N$21,9,0),VLOOKUP(C2,Data_produkce!$A$4:$N$21,12,0))*C4))</f>
        <v>-</v>
      </c>
      <c r="D15" s="9" t="str">
        <f>IF(VLOOKUP(D2,Data_produkce!$A$4:$N$21,13,0)=0,"-",IF(D4=0,"-",IF(D6="Bez produkce močůvky",VLOOKUP(D2,Data_produkce!$A$4:$N$21,9,0),VLOOKUP(D2,Data_produkce!$A$4:$N$21,12,0))*D4))</f>
        <v>-</v>
      </c>
      <c r="E15" s="8">
        <f t="shared" si="0"/>
        <v>0</v>
      </c>
      <c r="F15" s="5"/>
    </row>
    <row r="16" spans="1:6" ht="12.75">
      <c r="A16" s="1" t="s">
        <v>15</v>
      </c>
      <c r="B16" s="9" t="str">
        <f>IF(VLOOKUP(B2,Data_produkce!$A$4:$N$21,13,0)=0,"-",IF(B6="Bez produkce močůvky","-",IF(B4=0,"-",VLOOKUP(B2,Data_produkce!$A$4:$N$21,13,0)*B4)))</f>
        <v>-</v>
      </c>
      <c r="C16" s="9" t="str">
        <f>IF(VLOOKUP(C2,Data_produkce!$A$4:$N$21,13,0)=0,"-",IF(C6="Bez produkce močůvky","-",IF(C4=0,"-",VLOOKUP(C2,Data_produkce!$A$4:$N$21,13,0)*C4)))</f>
        <v>-</v>
      </c>
      <c r="D16" s="9" t="str">
        <f>IF(VLOOKUP(D2,Data_produkce!$A$4:$N$21,13,0)=0,"-",IF(D6="Bez produkce močůvky","-",IF(D4=0,"-",VLOOKUP(D2,Data_produkce!$A$4:$N$21,13,0)*D4)))</f>
        <v>-</v>
      </c>
      <c r="E16" s="8">
        <f t="shared" si="0"/>
        <v>0</v>
      </c>
      <c r="F16" s="5"/>
    </row>
    <row r="17" spans="1:6" ht="12.75">
      <c r="A17" s="1" t="s">
        <v>16</v>
      </c>
      <c r="B17" s="9" t="str">
        <f>IF(B6="Bez produkce močůvky","-",IF(B4=0,"-",IF(VLOOKUP(B2,Data_produkce!$A$4:$N$21,14,0)=0,"-",VLOOKUP(B2,Data_produkce!$A$4:$N$21,14,0)*B4)))</f>
        <v>-</v>
      </c>
      <c r="C17" s="9" t="str">
        <f>IF(C6="Bez produkce močůvky","-",IF(C4=0,"-",IF(VLOOKUP(C2,Data_produkce!$A$4:$N$21,14,0)=0,"-",VLOOKUP(C2,Data_produkce!$A$4:$N$21,14,0)*C4)))</f>
        <v>-</v>
      </c>
      <c r="D17" s="9" t="str">
        <f>IF(D6="Bez produkce močůvky","-",IF(D4=0,"-",IF(VLOOKUP(D2,Data_produkce!$A$4:$N$21,14,0)=0,"-",VLOOKUP(D2,Data_produkce!$A$4:$N$21,14,0)*D4)))</f>
        <v>-</v>
      </c>
      <c r="E17" s="8">
        <f t="shared" si="0"/>
        <v>0</v>
      </c>
      <c r="F17" s="5"/>
    </row>
    <row r="18" ht="12.75">
      <c r="F18" s="4"/>
    </row>
    <row r="19" ht="16.5" customHeight="1">
      <c r="A19" s="10" t="s">
        <v>17</v>
      </c>
    </row>
    <row r="20" spans="1:6" ht="16.5" customHeight="1">
      <c r="A20" s="54" t="s">
        <v>18</v>
      </c>
      <c r="B20" s="9" t="str">
        <f>IF(VLOOKUP(B2,Data_sklady!$A$3:$K$20,4,0)=0,"-",IF(B4=0,"-",VLOOKUP(B2,Data_sklady!$A$3:$K$20,4,0)*B4))</f>
        <v>-</v>
      </c>
      <c r="C20" s="9" t="str">
        <f>IF(VLOOKUP(C2,Data_sklady!$A$3:$K$20,4,0)=0,"-",IF(C4=0,"-",VLOOKUP(C2,Data_sklady!$A$3:$K$20,4,0)*C4))</f>
        <v>-</v>
      </c>
      <c r="D20" s="9" t="str">
        <f>IF(VLOOKUP(D2,Data_sklady!$A$3:$K$20,4,0)=0,"-",IF(D4=0,"-",VLOOKUP(D2,Data_sklady!$A$3:$K$20,4,0)*D4))</f>
        <v>-</v>
      </c>
      <c r="E20" s="8">
        <f aca="true" t="shared" si="1" ref="E20:E27">SUM(B20:D20)</f>
        <v>0</v>
      </c>
      <c r="F20" s="11" t="s">
        <v>19</v>
      </c>
    </row>
    <row r="21" spans="1:6" ht="16.5" customHeight="1">
      <c r="A21" s="54"/>
      <c r="B21" s="9" t="str">
        <f>IF(VLOOKUP(B2,Data_sklady!$A$3:$K$20,6,0)=0,"-",IF(B4=0,"-",VLOOKUP(B2,Data_sklady!$A$3:$K$20,6,0)*B4))</f>
        <v>-</v>
      </c>
      <c r="C21" s="9" t="str">
        <f>IF(VLOOKUP(C2,Data_sklady!$A$3:$K$20,6,0)=0,"-",IF(C4=0,"-",VLOOKUP(C2,Data_sklady!$A$3:$K$20,6,0)*C4))</f>
        <v>-</v>
      </c>
      <c r="D21" s="9" t="str">
        <f>IF(VLOOKUP(D2,Data_sklady!$A$3:$K$20,6,0)=0,"-",IF(D4=0,"-",VLOOKUP(D2,Data_sklady!$A$3:$K$20,6,0)*D4))</f>
        <v>-</v>
      </c>
      <c r="E21" s="8">
        <f t="shared" si="1"/>
        <v>0</v>
      </c>
      <c r="F21" s="11" t="s">
        <v>20</v>
      </c>
    </row>
    <row r="22" spans="1:6" ht="16.5" customHeight="1">
      <c r="A22" s="55" t="s">
        <v>21</v>
      </c>
      <c r="B22" s="9" t="str">
        <f>IF(VLOOKUP(B2,Data_sklady!$A$3:$K$20,7,0)=0,"-",IF(B4=0,"-",VLOOKUP(B2,Data_sklady!$A$3:$K$20,7,0)*B4))</f>
        <v>-</v>
      </c>
      <c r="C22" s="9" t="str">
        <f>IF(VLOOKUP(C2,Data_sklady!$A$3:$K$20,7,0)=0,"-",IF(C4=0,"-",VLOOKUP(C2,Data_sklady!$A$3:$K$20,7,0)*C4))</f>
        <v>-</v>
      </c>
      <c r="D22" s="9" t="str">
        <f>IF(VLOOKUP(D2,Data_sklady!$A$3:$K$20,7,0)=0,"-",IF(D4=0,"-",VLOOKUP(D2,Data_sklady!$A$3:$K$20,7,0)*D4))</f>
        <v>-</v>
      </c>
      <c r="E22" s="8">
        <f t="shared" si="1"/>
        <v>0</v>
      </c>
      <c r="F22" s="11" t="s">
        <v>19</v>
      </c>
    </row>
    <row r="23" spans="1:6" ht="16.5" customHeight="1">
      <c r="A23" s="55"/>
      <c r="B23" s="9" t="str">
        <f>IF(VLOOKUP(B2,Data_sklady!$A$3:$K$20,9,0)=0,"-",IF(B4=0,"-",VLOOKUP(B2,Data_sklady!$A$3:$K$20,9,0)*B4))</f>
        <v>-</v>
      </c>
      <c r="C23" s="9" t="str">
        <f>IF(VLOOKUP(C2,Data_sklady!$A$3:$K$20,9,0)=0,"-",IF(C4=0,"-",VLOOKUP(C2,Data_sklady!$A$3:$K$20,9,0)*C4))</f>
        <v>-</v>
      </c>
      <c r="D23" s="9" t="str">
        <f>IF(VLOOKUP(D2,Data_sklady!$A$3:$K$20,9,0)=0,"-",IF(D4=0,"-",VLOOKUP(D2,Data_sklady!$A$3:$K$20,9,0)*D4))</f>
        <v>-</v>
      </c>
      <c r="E23" s="8">
        <f t="shared" si="1"/>
        <v>0</v>
      </c>
      <c r="F23" s="11" t="s">
        <v>20</v>
      </c>
    </row>
    <row r="24" spans="1:6" ht="16.5" customHeight="1">
      <c r="A24" s="55" t="s">
        <v>22</v>
      </c>
      <c r="B24" s="9" t="str">
        <f>IF(VLOOKUP(B2,Data_sklady!$A$3:$K$20,2,0)=0,"-",IF(B4=0,"-",VLOOKUP(B2,Data_sklady!$A$3:$K$20,2,0)*B4))</f>
        <v>-</v>
      </c>
      <c r="C24" s="9" t="str">
        <f>IF(VLOOKUP(C2,Data_sklady!$A$3:$K$20,2,0)=0,"-",IF(C4=0,"-",VLOOKUP(C2,Data_sklady!$A$3:$K$20,2,0)*C4))</f>
        <v>-</v>
      </c>
      <c r="D24" s="9" t="str">
        <f>IF(VLOOKUP(D2,Data_sklady!$A$3:$K$20,2,0)=0,"-",IF(D4=0,"-",VLOOKUP(D2,Data_sklady!$A$3:$K$20,2,0)*D4))</f>
        <v>-</v>
      </c>
      <c r="E24" s="8">
        <f t="shared" si="1"/>
        <v>0</v>
      </c>
      <c r="F24" s="11" t="s">
        <v>23</v>
      </c>
    </row>
    <row r="25" spans="1:6" ht="16.5" customHeight="1">
      <c r="A25" s="55"/>
      <c r="B25" s="9" t="str">
        <f>IF(VLOOKUP(B2,Data_sklady!$A$3:$K$20,3,0)=0,"-",IF(B4=0,"-",VLOOKUP(B2,Data_sklady!$A$3:$K$20,3,0)*B4))</f>
        <v>-</v>
      </c>
      <c r="C25" s="9" t="str">
        <f>IF(VLOOKUP(C2,Data_sklady!$A$3:$K$20,3,0)=0,"-",IF(C4=0,"-",VLOOKUP(C2,Data_sklady!$A$3:$K$20,3,0)*C4))</f>
        <v>-</v>
      </c>
      <c r="D25" s="9" t="str">
        <f>IF(VLOOKUP(D2,Data_sklady!$A$3:$K$20,3,0)=0,"-",IF(D4=0,"-",VLOOKUP(D2,Data_sklady!$A$3:$K$20,3,0)*D4))</f>
        <v>-</v>
      </c>
      <c r="E25" s="8">
        <f t="shared" si="1"/>
        <v>0</v>
      </c>
      <c r="F25" s="11" t="s">
        <v>24</v>
      </c>
    </row>
    <row r="26" spans="1:6" ht="16.5" customHeight="1">
      <c r="A26" s="54" t="s">
        <v>25</v>
      </c>
      <c r="B26" s="9" t="str">
        <f>IF(VLOOKUP(B2,Data_sklady!$A$3:$K$20,10,0)=0,"-",IF(B4=0,"-",IF(B16="-","-",VLOOKUP(B2,Data_sklady!$A$3:$K$20,10,0)*B4)))</f>
        <v>-</v>
      </c>
      <c r="C26" s="9" t="str">
        <f>IF(VLOOKUP(C2,Data_sklady!$A$3:$K$20,10,0)=0,"-",IF(C4=0,"-",IF(C16="-","-",VLOOKUP(C2,Data_sklady!$A$3:$K$20,10,0)*C4)))</f>
        <v>-</v>
      </c>
      <c r="D26" s="9" t="str">
        <f>IF(VLOOKUP(D2,Data_sklady!$A$3:$K$20,10,0)=0,"-",IF(D4=0,"-",IF(D16="-","-",VLOOKUP(D2,Data_sklady!$A$3:$K$20,10,0)*D4)))</f>
        <v>-</v>
      </c>
      <c r="E26" s="8">
        <f t="shared" si="1"/>
        <v>0</v>
      </c>
      <c r="F26" s="11" t="s">
        <v>23</v>
      </c>
    </row>
    <row r="27" spans="1:6" ht="16.5" customHeight="1">
      <c r="A27" s="54"/>
      <c r="B27" s="9" t="str">
        <f>IF(VLOOKUP(B2,Data_sklady!$A$3:$K$20,11,0)=0,"-",IF(B4=0,"-",IF(B16="-","-",VLOOKUP(B2,Data_sklady!$A$3:$K$20,11,0)*B4)))</f>
        <v>-</v>
      </c>
      <c r="C27" s="9" t="str">
        <f>IF(VLOOKUP(C2,Data_sklady!$A$3:$K$20,11,0)=0,"-",IF(C4=0,"-",IF(C16="-","-",VLOOKUP(C2,Data_sklady!$A$3:$K$20,11,0)*C4)))</f>
        <v>-</v>
      </c>
      <c r="D27" s="9" t="str">
        <f>IF(VLOOKUP(D2,Data_sklady!$A$3:$K$20,11,0)=0,"-",IF(D4=0,"-",IF(D16="-","-",VLOOKUP(D2,Data_sklady!$A$3:$K$20,11,0)*D4)))</f>
        <v>-</v>
      </c>
      <c r="E27" s="8">
        <f t="shared" si="1"/>
        <v>0</v>
      </c>
      <c r="F27" s="11" t="s">
        <v>24</v>
      </c>
    </row>
    <row r="28" ht="16.5" customHeight="1"/>
  </sheetData>
  <sheetProtection sheet="1" objects="1" scenarios="1"/>
  <mergeCells count="9">
    <mergeCell ref="A26:A27"/>
    <mergeCell ref="B7:D7"/>
    <mergeCell ref="A20:A21"/>
    <mergeCell ref="A22:A23"/>
    <mergeCell ref="A24:A25"/>
    <mergeCell ref="B1:E1"/>
    <mergeCell ref="B3:E3"/>
    <mergeCell ref="B5:E5"/>
    <mergeCell ref="G6:I6"/>
  </mergeCells>
  <dataValidations count="4">
    <dataValidation type="list" operator="equal" allowBlank="1" showErrorMessage="1" sqref="B2">
      <formula1>"Telata,Jalovice,Býci,Jalovice, býci,Krávy,Skot,Prasnice zap.,Prasnice březí,Prasnice kojící,Prasnice průměr,Výkrm,Prasničky,Dochov,Prasata,Ovce, kozy,Koně,Drůbež,Drůbež suchý trus"</formula1>
    </dataValidation>
    <dataValidation type="list" operator="equal" allowBlank="1" showErrorMessage="1" sqref="C2">
      <formula1>"Telata,Jalovice,Býci,Jalovice, býci,Krávy,Skot,Prasnice zap.,Prasnice březí,Prasnice kojící,Prasnice průměr,Výkrm,Prasničky,Dochov,Prasata,Ovce, kozy,Koně,Drůbež,Drůbež suchý trus"</formula1>
    </dataValidation>
    <dataValidation type="list" operator="equal" allowBlank="1" showErrorMessage="1" sqref="D2">
      <formula1>"Telata,Jalovice,Býci,Jalovice, býci,Krávy,Skot,Prasnice zap.,Prasnice březí,Prasnice kojící,Prasnice průměr,Výkrm,Prasničky,Dochov,Prasata,Ovce, kozy,Koně,Drůbež,Drůbež suchý trus"</formula1>
    </dataValidation>
    <dataValidation type="list" operator="equal" allowBlank="1" sqref="B6:D6">
      <formula1>"Bez produkce močůvky,S produkcí močůvky"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21" sqref="A21"/>
    </sheetView>
  </sheetViews>
  <sheetFormatPr defaultColWidth="9.140625" defaultRowHeight="12.75"/>
  <cols>
    <col min="1" max="1" width="13.421875" style="12" customWidth="1"/>
    <col min="2" max="6" width="8.28125" style="12" customWidth="1"/>
    <col min="7" max="9" width="10.28125" style="12" customWidth="1"/>
    <col min="10" max="14" width="10.140625" style="12" customWidth="1"/>
    <col min="15" max="16384" width="11.57421875" style="12" customWidth="1"/>
  </cols>
  <sheetData>
    <row r="1" spans="1:14" ht="12.75">
      <c r="A1" s="56" t="s">
        <v>26</v>
      </c>
      <c r="B1" s="57" t="s">
        <v>27</v>
      </c>
      <c r="C1" s="57"/>
      <c r="D1" s="57"/>
      <c r="E1" s="57" t="s">
        <v>28</v>
      </c>
      <c r="F1" s="57"/>
      <c r="G1" s="57" t="s">
        <v>29</v>
      </c>
      <c r="H1" s="57"/>
      <c r="I1" s="57"/>
      <c r="J1" s="57" t="s">
        <v>30</v>
      </c>
      <c r="K1" s="57"/>
      <c r="L1" s="57"/>
      <c r="M1" s="57"/>
      <c r="N1" s="57"/>
    </row>
    <row r="2" spans="1:14" ht="51">
      <c r="A2" s="56"/>
      <c r="B2" s="13" t="s">
        <v>31</v>
      </c>
      <c r="C2" s="13" t="s">
        <v>32</v>
      </c>
      <c r="D2" s="13" t="s">
        <v>33</v>
      </c>
      <c r="E2" s="13" t="s">
        <v>34</v>
      </c>
      <c r="F2" s="13" t="s">
        <v>35</v>
      </c>
      <c r="G2" s="13" t="s">
        <v>36</v>
      </c>
      <c r="H2" s="13" t="s">
        <v>37</v>
      </c>
      <c r="I2" s="13" t="s">
        <v>38</v>
      </c>
      <c r="J2" s="13" t="s">
        <v>36</v>
      </c>
      <c r="K2" s="13" t="s">
        <v>37</v>
      </c>
      <c r="L2" s="13" t="s">
        <v>39</v>
      </c>
      <c r="M2" s="13" t="s">
        <v>40</v>
      </c>
      <c r="N2" s="13" t="s">
        <v>41</v>
      </c>
    </row>
    <row r="3" spans="1:14" ht="12.75">
      <c r="A3" s="14" t="s">
        <v>42</v>
      </c>
      <c r="B3" s="15" t="s">
        <v>43</v>
      </c>
      <c r="C3" s="15" t="s">
        <v>43</v>
      </c>
      <c r="D3" s="15" t="s">
        <v>43</v>
      </c>
      <c r="E3" s="15" t="s">
        <v>43</v>
      </c>
      <c r="F3" s="15" t="s">
        <v>44</v>
      </c>
      <c r="G3" s="15" t="s">
        <v>45</v>
      </c>
      <c r="H3" s="15" t="s">
        <v>43</v>
      </c>
      <c r="I3" s="15" t="s">
        <v>43</v>
      </c>
      <c r="J3" s="15" t="s">
        <v>45</v>
      </c>
      <c r="K3" s="15" t="s">
        <v>43</v>
      </c>
      <c r="L3" s="15" t="s">
        <v>43</v>
      </c>
      <c r="M3" s="15" t="s">
        <v>43</v>
      </c>
      <c r="N3" s="15" t="s">
        <v>43</v>
      </c>
    </row>
    <row r="4" spans="1:15" ht="12.75">
      <c r="A4" s="14" t="s">
        <v>1</v>
      </c>
      <c r="B4" s="16">
        <v>11.6</v>
      </c>
      <c r="C4" s="16">
        <v>6.6</v>
      </c>
      <c r="D4" s="16">
        <f aca="true" t="shared" si="0" ref="D4:D19">SUM(B4:C4)</f>
        <v>18.2</v>
      </c>
      <c r="E4" s="16">
        <v>22.6</v>
      </c>
      <c r="F4" s="16">
        <v>7.2</v>
      </c>
      <c r="G4" s="16">
        <v>6.8</v>
      </c>
      <c r="H4" s="16">
        <v>20.7</v>
      </c>
      <c r="I4" s="16">
        <v>13.9</v>
      </c>
      <c r="J4" s="16">
        <v>2.5</v>
      </c>
      <c r="K4" s="16">
        <v>14.7</v>
      </c>
      <c r="L4" s="16">
        <v>9.8</v>
      </c>
      <c r="M4" s="17">
        <f aca="true" t="shared" si="1" ref="M4:M17">C4-J4*2.4*365/1000</f>
        <v>4.41</v>
      </c>
      <c r="N4" s="16">
        <v>8.7</v>
      </c>
      <c r="O4"/>
    </row>
    <row r="5" spans="1:15" ht="12.75">
      <c r="A5" s="14" t="s">
        <v>46</v>
      </c>
      <c r="B5" s="16">
        <v>8.8</v>
      </c>
      <c r="C5" s="16">
        <v>4.1</v>
      </c>
      <c r="D5" s="16">
        <f t="shared" si="0"/>
        <v>12.9</v>
      </c>
      <c r="E5" s="16">
        <v>20.1</v>
      </c>
      <c r="F5" s="16">
        <v>8.1</v>
      </c>
      <c r="G5" s="16">
        <v>8.5</v>
      </c>
      <c r="H5" s="16">
        <v>16</v>
      </c>
      <c r="I5" s="16">
        <v>10.7</v>
      </c>
      <c r="J5" s="16">
        <v>2.5</v>
      </c>
      <c r="K5" s="16">
        <v>11.9</v>
      </c>
      <c r="L5" s="16">
        <v>8</v>
      </c>
      <c r="M5" s="17">
        <f t="shared" si="1"/>
        <v>1.9099999999999997</v>
      </c>
      <c r="N5" s="16">
        <v>5.8</v>
      </c>
      <c r="O5"/>
    </row>
    <row r="6" spans="1:15" ht="12.75">
      <c r="A6" s="14" t="s">
        <v>47</v>
      </c>
      <c r="B6" s="16">
        <v>9</v>
      </c>
      <c r="C6" s="16">
        <v>5</v>
      </c>
      <c r="D6" s="16">
        <f t="shared" si="0"/>
        <v>14</v>
      </c>
      <c r="E6" s="16">
        <v>17.2</v>
      </c>
      <c r="F6" s="16">
        <v>9</v>
      </c>
      <c r="G6" s="16">
        <v>8.5</v>
      </c>
      <c r="H6" s="16">
        <v>17.1</v>
      </c>
      <c r="I6" s="16">
        <v>11.5</v>
      </c>
      <c r="J6" s="16">
        <v>2.5</v>
      </c>
      <c r="K6" s="16">
        <v>12.1</v>
      </c>
      <c r="L6" s="16">
        <v>8.1</v>
      </c>
      <c r="M6" s="17">
        <f t="shared" si="1"/>
        <v>2.81</v>
      </c>
      <c r="N6" s="16">
        <v>6.3</v>
      </c>
      <c r="O6"/>
    </row>
    <row r="7" spans="1:15" ht="12.75">
      <c r="A7" s="14" t="s">
        <v>48</v>
      </c>
      <c r="B7" s="16">
        <v>8.9</v>
      </c>
      <c r="C7" s="16">
        <v>4.6</v>
      </c>
      <c r="D7" s="16">
        <f t="shared" si="0"/>
        <v>13.5</v>
      </c>
      <c r="E7" s="16">
        <v>18.7</v>
      </c>
      <c r="F7" s="16">
        <v>8.6</v>
      </c>
      <c r="G7" s="16">
        <v>8.5</v>
      </c>
      <c r="H7" s="16">
        <v>16.6</v>
      </c>
      <c r="I7" s="16">
        <v>11.1</v>
      </c>
      <c r="J7" s="16">
        <v>2.5</v>
      </c>
      <c r="K7" s="16">
        <v>12</v>
      </c>
      <c r="L7" s="16">
        <v>8</v>
      </c>
      <c r="M7" s="17">
        <f t="shared" si="1"/>
        <v>2.4099999999999997</v>
      </c>
      <c r="N7" s="16">
        <v>6.1</v>
      </c>
      <c r="O7"/>
    </row>
    <row r="8" spans="1:15" ht="12.75">
      <c r="A8" s="14" t="s">
        <v>49</v>
      </c>
      <c r="B8" s="16">
        <v>9</v>
      </c>
      <c r="C8" s="16">
        <v>5.1</v>
      </c>
      <c r="D8" s="16">
        <f t="shared" si="0"/>
        <v>14.1</v>
      </c>
      <c r="E8" s="16">
        <v>21.9</v>
      </c>
      <c r="F8" s="16">
        <v>7.5</v>
      </c>
      <c r="G8" s="16">
        <v>8.5</v>
      </c>
      <c r="H8" s="16">
        <v>17.1</v>
      </c>
      <c r="I8" s="16">
        <v>11.5</v>
      </c>
      <c r="J8" s="16">
        <v>2.5</v>
      </c>
      <c r="K8" s="16">
        <v>12.1</v>
      </c>
      <c r="L8" s="16">
        <v>8.1</v>
      </c>
      <c r="M8" s="17">
        <f t="shared" si="1"/>
        <v>2.9099999999999997</v>
      </c>
      <c r="N8" s="16">
        <v>5.2</v>
      </c>
      <c r="O8"/>
    </row>
    <row r="9" spans="1:15" ht="12.75">
      <c r="A9" s="14" t="s">
        <v>50</v>
      </c>
      <c r="B9" s="16">
        <v>9</v>
      </c>
      <c r="C9" s="16">
        <v>5</v>
      </c>
      <c r="D9" s="16">
        <f t="shared" si="0"/>
        <v>14</v>
      </c>
      <c r="E9" s="16">
        <v>20.9</v>
      </c>
      <c r="F9" s="16">
        <v>7.8</v>
      </c>
      <c r="G9" s="16">
        <v>8.5</v>
      </c>
      <c r="H9" s="16">
        <v>17.1</v>
      </c>
      <c r="I9" s="16">
        <v>11.5</v>
      </c>
      <c r="J9" s="16">
        <v>2.5</v>
      </c>
      <c r="K9" s="16">
        <v>12.1</v>
      </c>
      <c r="L9" s="16">
        <v>8.1</v>
      </c>
      <c r="M9" s="17">
        <f t="shared" si="1"/>
        <v>2.81</v>
      </c>
      <c r="N9" s="16">
        <v>5.7</v>
      </c>
      <c r="O9"/>
    </row>
    <row r="10" spans="1:15" ht="12.75">
      <c r="A10" s="14" t="s">
        <v>51</v>
      </c>
      <c r="B10" s="16">
        <v>3.1</v>
      </c>
      <c r="C10" s="16">
        <v>5.6</v>
      </c>
      <c r="D10" s="16">
        <f t="shared" si="0"/>
        <v>8.7</v>
      </c>
      <c r="E10" s="16">
        <v>22.1</v>
      </c>
      <c r="F10" s="16">
        <v>4</v>
      </c>
      <c r="G10" s="16">
        <v>6.3</v>
      </c>
      <c r="H10" s="16">
        <v>11</v>
      </c>
      <c r="I10" s="16">
        <v>7.3</v>
      </c>
      <c r="J10" s="16">
        <v>3.1</v>
      </c>
      <c r="K10" s="16">
        <v>7</v>
      </c>
      <c r="L10" s="16">
        <v>4.6</v>
      </c>
      <c r="M10" s="17">
        <f t="shared" si="1"/>
        <v>2.8844</v>
      </c>
      <c r="N10" s="16">
        <v>8.4</v>
      </c>
      <c r="O10"/>
    </row>
    <row r="11" spans="1:15" ht="12.75">
      <c r="A11" s="14" t="s">
        <v>52</v>
      </c>
      <c r="B11" s="16">
        <v>3.1</v>
      </c>
      <c r="C11" s="16">
        <v>5.6</v>
      </c>
      <c r="D11" s="16">
        <f t="shared" si="0"/>
        <v>8.7</v>
      </c>
      <c r="E11" s="16">
        <v>11.8</v>
      </c>
      <c r="F11" s="16">
        <v>5.7</v>
      </c>
      <c r="G11" s="16">
        <v>6.3</v>
      </c>
      <c r="H11" s="16">
        <v>11</v>
      </c>
      <c r="I11" s="16">
        <v>7.3</v>
      </c>
      <c r="J11" s="16">
        <v>3.1</v>
      </c>
      <c r="K11" s="16">
        <v>7</v>
      </c>
      <c r="L11" s="16">
        <v>4.6</v>
      </c>
      <c r="M11" s="17">
        <f t="shared" si="1"/>
        <v>2.8844</v>
      </c>
      <c r="N11" s="16">
        <v>7.3</v>
      </c>
      <c r="O11"/>
    </row>
    <row r="12" spans="1:15" ht="12.75">
      <c r="A12" s="14" t="s">
        <v>53</v>
      </c>
      <c r="B12" s="16">
        <v>4.1</v>
      </c>
      <c r="C12" s="16">
        <v>13.7</v>
      </c>
      <c r="D12" s="16">
        <f t="shared" si="0"/>
        <v>17.799999999999997</v>
      </c>
      <c r="E12" s="16">
        <v>30.6</v>
      </c>
      <c r="F12" s="16">
        <v>7.9</v>
      </c>
      <c r="G12" s="16">
        <v>12.5</v>
      </c>
      <c r="H12" s="16">
        <v>22.4</v>
      </c>
      <c r="I12" s="16">
        <v>15</v>
      </c>
      <c r="J12" s="16">
        <v>7.8</v>
      </c>
      <c r="K12" s="16">
        <v>13.8</v>
      </c>
      <c r="L12" s="16">
        <v>9.2</v>
      </c>
      <c r="M12" s="17">
        <f t="shared" si="1"/>
        <v>6.8672</v>
      </c>
      <c r="N12" s="16">
        <v>12</v>
      </c>
      <c r="O12"/>
    </row>
    <row r="13" spans="1:15" ht="12.75">
      <c r="A13" s="14" t="s">
        <v>54</v>
      </c>
      <c r="B13" s="16">
        <v>3.3</v>
      </c>
      <c r="C13" s="16">
        <v>7.5</v>
      </c>
      <c r="D13" s="16">
        <f t="shared" si="0"/>
        <v>10.8</v>
      </c>
      <c r="E13" s="16">
        <v>18.7</v>
      </c>
      <c r="F13" s="16">
        <v>5.8</v>
      </c>
      <c r="G13" s="16">
        <v>7.7</v>
      </c>
      <c r="H13" s="16">
        <v>13.7</v>
      </c>
      <c r="I13" s="16">
        <v>9.2</v>
      </c>
      <c r="J13" s="16">
        <v>4.2</v>
      </c>
      <c r="K13" s="16">
        <v>8.6</v>
      </c>
      <c r="L13" s="16">
        <v>5.7</v>
      </c>
      <c r="M13" s="17">
        <f t="shared" si="1"/>
        <v>3.8208</v>
      </c>
      <c r="N13" s="16">
        <v>8.7</v>
      </c>
      <c r="O13"/>
    </row>
    <row r="14" spans="1:15" ht="12.75">
      <c r="A14" s="14" t="s">
        <v>55</v>
      </c>
      <c r="B14" s="16">
        <v>4.1</v>
      </c>
      <c r="C14" s="16">
        <v>9.5</v>
      </c>
      <c r="D14" s="16">
        <f t="shared" si="0"/>
        <v>13.6</v>
      </c>
      <c r="E14" s="16">
        <v>18</v>
      </c>
      <c r="F14" s="16">
        <v>7.1</v>
      </c>
      <c r="G14" s="16">
        <v>10</v>
      </c>
      <c r="H14" s="16">
        <v>17.3</v>
      </c>
      <c r="I14" s="16">
        <v>11.6</v>
      </c>
      <c r="J14" s="16">
        <v>4.7</v>
      </c>
      <c r="K14" s="16">
        <v>9.9</v>
      </c>
      <c r="L14" s="16">
        <v>6.6</v>
      </c>
      <c r="M14" s="17">
        <f t="shared" si="1"/>
        <v>5.3828000000000005</v>
      </c>
      <c r="N14" s="16">
        <v>8.2</v>
      </c>
      <c r="O14"/>
    </row>
    <row r="15" spans="1:15" ht="12.75">
      <c r="A15" s="14" t="s">
        <v>56</v>
      </c>
      <c r="B15" s="16">
        <v>5.1</v>
      </c>
      <c r="C15" s="16">
        <v>8.8</v>
      </c>
      <c r="D15" s="16">
        <f t="shared" si="0"/>
        <v>13.9</v>
      </c>
      <c r="E15" s="16">
        <v>18</v>
      </c>
      <c r="F15" s="16">
        <v>7.1</v>
      </c>
      <c r="G15" s="16">
        <v>8</v>
      </c>
      <c r="H15" s="16">
        <v>16.8</v>
      </c>
      <c r="I15" s="16">
        <v>11.2</v>
      </c>
      <c r="J15" s="16">
        <v>4.7</v>
      </c>
      <c r="K15" s="16">
        <v>10.9</v>
      </c>
      <c r="L15" s="16">
        <v>7.3</v>
      </c>
      <c r="M15" s="17">
        <f t="shared" si="1"/>
        <v>4.682800000000001</v>
      </c>
      <c r="N15" s="16">
        <v>8.2</v>
      </c>
      <c r="O15"/>
    </row>
    <row r="16" spans="1:15" ht="12.75">
      <c r="A16" s="14" t="s">
        <v>57</v>
      </c>
      <c r="B16" s="16">
        <v>4.6</v>
      </c>
      <c r="C16" s="16">
        <v>19.2</v>
      </c>
      <c r="D16" s="16">
        <f t="shared" si="0"/>
        <v>23.799999999999997</v>
      </c>
      <c r="E16" s="16">
        <v>31.9</v>
      </c>
      <c r="F16" s="16">
        <v>7</v>
      </c>
      <c r="G16" s="16">
        <v>17.5</v>
      </c>
      <c r="H16" s="16">
        <v>30.1</v>
      </c>
      <c r="I16" s="16">
        <v>20.2</v>
      </c>
      <c r="J16" s="16">
        <v>12.5</v>
      </c>
      <c r="K16" s="16">
        <v>20.1</v>
      </c>
      <c r="L16" s="16">
        <v>13.4</v>
      </c>
      <c r="M16" s="17">
        <f t="shared" si="1"/>
        <v>8.25</v>
      </c>
      <c r="N16" s="16">
        <v>12.3</v>
      </c>
      <c r="O16"/>
    </row>
    <row r="17" spans="1:15" ht="12.75">
      <c r="A17" s="14" t="s">
        <v>58</v>
      </c>
      <c r="B17" s="16">
        <v>4.2</v>
      </c>
      <c r="C17" s="16">
        <v>9.3</v>
      </c>
      <c r="D17" s="16">
        <f t="shared" si="0"/>
        <v>13.5</v>
      </c>
      <c r="E17" s="16">
        <v>19</v>
      </c>
      <c r="F17" s="16">
        <v>6.8</v>
      </c>
      <c r="G17" s="16">
        <v>9</v>
      </c>
      <c r="H17" s="16">
        <v>16.8</v>
      </c>
      <c r="I17" s="16">
        <v>11.2</v>
      </c>
      <c r="J17" s="16">
        <v>5</v>
      </c>
      <c r="K17" s="16">
        <v>10.4</v>
      </c>
      <c r="L17" s="16">
        <v>6.9</v>
      </c>
      <c r="M17" s="17">
        <f t="shared" si="1"/>
        <v>4.920000000000001</v>
      </c>
      <c r="N17" s="16">
        <v>9.5</v>
      </c>
      <c r="O17"/>
    </row>
    <row r="18" spans="1:15" ht="12.75">
      <c r="A18" s="14" t="s">
        <v>59</v>
      </c>
      <c r="B18" s="16">
        <v>5.5</v>
      </c>
      <c r="C18" s="16">
        <v>3.7</v>
      </c>
      <c r="D18" s="16">
        <f t="shared" si="0"/>
        <v>9.2</v>
      </c>
      <c r="E18" s="16">
        <v>11.3</v>
      </c>
      <c r="F18" s="16">
        <v>24</v>
      </c>
      <c r="G18" s="16">
        <v>7</v>
      </c>
      <c r="H18" s="16">
        <v>11.7</v>
      </c>
      <c r="I18" s="16">
        <v>7.8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/>
    </row>
    <row r="19" spans="1:15" ht="12.75">
      <c r="A19" s="14" t="s">
        <v>60</v>
      </c>
      <c r="B19" s="16">
        <v>6.4</v>
      </c>
      <c r="C19" s="16">
        <v>2.2</v>
      </c>
      <c r="D19" s="16">
        <f t="shared" si="0"/>
        <v>8.600000000000001</v>
      </c>
      <c r="E19" s="18">
        <v>0</v>
      </c>
      <c r="F19" s="18">
        <v>0</v>
      </c>
      <c r="G19" s="16">
        <v>6</v>
      </c>
      <c r="H19" s="16">
        <v>10.8</v>
      </c>
      <c r="I19" s="16">
        <v>7.2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/>
    </row>
    <row r="20" spans="1:15" ht="12.75">
      <c r="A20" s="14" t="s">
        <v>61</v>
      </c>
      <c r="B20" s="18">
        <v>0</v>
      </c>
      <c r="C20" s="18">
        <v>0</v>
      </c>
      <c r="D20" s="16">
        <v>16.8</v>
      </c>
      <c r="E20" s="16">
        <v>31.3</v>
      </c>
      <c r="F20" s="16">
        <v>11.8</v>
      </c>
      <c r="G20" s="16">
        <v>2.5</v>
      </c>
      <c r="H20" s="16">
        <v>17.8</v>
      </c>
      <c r="I20" s="16">
        <v>11.9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/>
    </row>
    <row r="21" spans="1:14" ht="12.75">
      <c r="A21" s="14" t="s">
        <v>62</v>
      </c>
      <c r="B21" s="18">
        <v>0</v>
      </c>
      <c r="C21" s="18">
        <v>0</v>
      </c>
      <c r="D21" s="18">
        <v>0</v>
      </c>
      <c r="E21" s="16">
        <v>5.3</v>
      </c>
      <c r="F21" s="16">
        <v>73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ht="12.75">
      <c r="C22"/>
    </row>
  </sheetData>
  <mergeCells count="5">
    <mergeCell ref="J1:N1"/>
    <mergeCell ref="A1:A2"/>
    <mergeCell ref="B1:D1"/>
    <mergeCell ref="E1:F1"/>
    <mergeCell ref="G1:I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L3" sqref="L3"/>
    </sheetView>
  </sheetViews>
  <sheetFormatPr defaultColWidth="9.140625" defaultRowHeight="12.75"/>
  <cols>
    <col min="1" max="1" width="21.00390625" style="12" customWidth="1"/>
    <col min="2" max="3" width="17.28125" style="12" customWidth="1"/>
    <col min="4" max="4" width="22.00390625" style="12" customWidth="1"/>
    <col min="5" max="5" width="0" style="12" hidden="1" customWidth="1"/>
    <col min="6" max="7" width="22.00390625" style="12" customWidth="1"/>
    <col min="8" max="8" width="0" style="12" hidden="1" customWidth="1"/>
    <col min="9" max="9" width="16.7109375" style="12" customWidth="1"/>
    <col min="10" max="11" width="15.421875" style="12" customWidth="1"/>
    <col min="12" max="12" width="11.57421875" style="12" customWidth="1"/>
    <col min="13" max="13" width="13.57421875" style="12" customWidth="1"/>
    <col min="14" max="14" width="12.57421875" style="12" customWidth="1"/>
    <col min="15" max="16" width="23.7109375" style="12" customWidth="1"/>
    <col min="17" max="16384" width="11.57421875" style="12" customWidth="1"/>
  </cols>
  <sheetData>
    <row r="1" spans="1:16" s="19" customFormat="1" ht="44.25" customHeight="1">
      <c r="A1" s="55" t="s">
        <v>63</v>
      </c>
      <c r="B1" s="56" t="s">
        <v>64</v>
      </c>
      <c r="C1" s="56"/>
      <c r="D1" s="56" t="s">
        <v>65</v>
      </c>
      <c r="E1" s="56"/>
      <c r="F1" s="56"/>
      <c r="G1" s="56" t="s">
        <v>66</v>
      </c>
      <c r="H1" s="56"/>
      <c r="I1" s="56"/>
      <c r="J1" s="56" t="s">
        <v>67</v>
      </c>
      <c r="K1" s="56"/>
      <c r="L1" s="56" t="s">
        <v>68</v>
      </c>
      <c r="M1" s="56"/>
      <c r="N1" s="56"/>
      <c r="O1" s="56" t="s">
        <v>69</v>
      </c>
      <c r="P1" s="56"/>
    </row>
    <row r="2" spans="1:16" s="23" customFormat="1" ht="18.75" customHeight="1">
      <c r="A2" s="55"/>
      <c r="B2" s="20" t="s">
        <v>23</v>
      </c>
      <c r="C2" s="20" t="s">
        <v>24</v>
      </c>
      <c r="D2" s="20" t="s">
        <v>19</v>
      </c>
      <c r="E2" s="21"/>
      <c r="F2" s="20" t="s">
        <v>20</v>
      </c>
      <c r="G2" s="20" t="s">
        <v>19</v>
      </c>
      <c r="H2" s="22"/>
      <c r="I2" s="20" t="s">
        <v>20</v>
      </c>
      <c r="J2" s="20" t="s">
        <v>23</v>
      </c>
      <c r="K2" s="20" t="s">
        <v>24</v>
      </c>
      <c r="L2" s="20" t="s">
        <v>70</v>
      </c>
      <c r="M2" s="20" t="s">
        <v>71</v>
      </c>
      <c r="N2" s="20" t="s">
        <v>72</v>
      </c>
      <c r="O2" s="20" t="s">
        <v>73</v>
      </c>
      <c r="P2" s="20" t="s">
        <v>74</v>
      </c>
    </row>
    <row r="3" spans="1:16" ht="12.75" customHeight="1">
      <c r="A3" s="14" t="s">
        <v>1</v>
      </c>
      <c r="B3" s="24">
        <v>5.9</v>
      </c>
      <c r="C3" s="24">
        <v>7.3</v>
      </c>
      <c r="D3" s="24">
        <v>8.2</v>
      </c>
      <c r="E3" s="25"/>
      <c r="F3" s="24">
        <v>5.8</v>
      </c>
      <c r="G3" s="24">
        <v>4.1</v>
      </c>
      <c r="H3" s="25"/>
      <c r="I3" s="24">
        <v>2.9</v>
      </c>
      <c r="J3" s="24">
        <v>1.1</v>
      </c>
      <c r="K3" s="24">
        <v>2.2</v>
      </c>
      <c r="L3" s="26"/>
      <c r="M3" s="26" t="s">
        <v>75</v>
      </c>
      <c r="N3" s="24" t="s">
        <v>75</v>
      </c>
      <c r="O3" s="24">
        <v>110</v>
      </c>
      <c r="P3" s="24">
        <v>0.22</v>
      </c>
    </row>
    <row r="4" spans="1:16" ht="12.75">
      <c r="A4" s="27" t="s">
        <v>46</v>
      </c>
      <c r="B4" s="15">
        <v>4.2</v>
      </c>
      <c r="C4" s="15">
        <v>6.5</v>
      </c>
      <c r="D4" s="15">
        <v>6.3</v>
      </c>
      <c r="E4" s="28"/>
      <c r="F4" s="15">
        <v>4.7</v>
      </c>
      <c r="G4" s="15">
        <v>3.2</v>
      </c>
      <c r="H4" s="28"/>
      <c r="I4" s="15">
        <v>2.3</v>
      </c>
      <c r="J4" s="15">
        <v>0.5</v>
      </c>
      <c r="K4" s="15">
        <v>1.5</v>
      </c>
      <c r="L4" s="29"/>
      <c r="M4" s="29"/>
      <c r="N4" s="29"/>
      <c r="O4" s="15">
        <v>310</v>
      </c>
      <c r="P4" s="15">
        <v>0.62</v>
      </c>
    </row>
    <row r="5" spans="1:16" ht="12.75">
      <c r="A5" s="27" t="s">
        <v>47</v>
      </c>
      <c r="B5" s="15">
        <v>4.5</v>
      </c>
      <c r="C5" s="15">
        <v>5.6</v>
      </c>
      <c r="D5" s="15">
        <v>6.7</v>
      </c>
      <c r="E5" s="28"/>
      <c r="F5" s="15">
        <v>4.7</v>
      </c>
      <c r="G5" s="15">
        <v>3.4</v>
      </c>
      <c r="H5" s="28"/>
      <c r="I5" s="15">
        <v>2.4</v>
      </c>
      <c r="J5" s="15">
        <v>0.7</v>
      </c>
      <c r="K5" s="15">
        <v>1.6</v>
      </c>
      <c r="L5" s="29"/>
      <c r="M5" s="29"/>
      <c r="N5" s="29"/>
      <c r="O5" s="15">
        <v>365</v>
      </c>
      <c r="P5" s="15">
        <v>0.73</v>
      </c>
    </row>
    <row r="6" spans="1:16" ht="12.75">
      <c r="A6" s="14" t="s">
        <v>48</v>
      </c>
      <c r="B6" s="24">
        <v>4.4</v>
      </c>
      <c r="C6" s="24">
        <v>6</v>
      </c>
      <c r="D6" s="24">
        <v>6.5</v>
      </c>
      <c r="E6" s="25"/>
      <c r="F6" s="24">
        <v>4.7</v>
      </c>
      <c r="G6" s="24">
        <v>3.3</v>
      </c>
      <c r="H6" s="25"/>
      <c r="I6" s="24">
        <v>2.4</v>
      </c>
      <c r="J6" s="24">
        <v>0.6</v>
      </c>
      <c r="K6" s="24">
        <v>1.5</v>
      </c>
      <c r="L6" s="26"/>
      <c r="M6" s="26" t="s">
        <v>75</v>
      </c>
      <c r="N6" s="24" t="s">
        <v>75</v>
      </c>
      <c r="O6" s="24">
        <v>350</v>
      </c>
      <c r="P6" s="24">
        <v>0.7</v>
      </c>
    </row>
    <row r="7" spans="1:16" ht="12.75">
      <c r="A7" s="14" t="s">
        <v>49</v>
      </c>
      <c r="B7" s="24">
        <v>4.5</v>
      </c>
      <c r="C7" s="24">
        <v>7.1</v>
      </c>
      <c r="D7" s="24">
        <v>6.8</v>
      </c>
      <c r="E7" s="25"/>
      <c r="F7" s="24">
        <v>4.7</v>
      </c>
      <c r="G7" s="24">
        <v>3.4</v>
      </c>
      <c r="H7" s="25"/>
      <c r="I7" s="24">
        <v>2.4</v>
      </c>
      <c r="J7" s="24">
        <v>0.7</v>
      </c>
      <c r="K7" s="24">
        <v>1.3</v>
      </c>
      <c r="L7" s="26"/>
      <c r="M7" s="26" t="s">
        <v>75</v>
      </c>
      <c r="N7" s="24" t="s">
        <v>75</v>
      </c>
      <c r="O7" s="24">
        <v>650</v>
      </c>
      <c r="P7" s="24">
        <v>1.3</v>
      </c>
    </row>
    <row r="8" spans="1:16" ht="12.75">
      <c r="A8" s="30" t="s">
        <v>50</v>
      </c>
      <c r="B8" s="26">
        <v>4.5</v>
      </c>
      <c r="C8" s="26">
        <v>6.8</v>
      </c>
      <c r="D8" s="26">
        <v>6.7</v>
      </c>
      <c r="E8" s="31"/>
      <c r="F8" s="26">
        <v>4.7</v>
      </c>
      <c r="G8" s="26">
        <v>3.4</v>
      </c>
      <c r="H8" s="31"/>
      <c r="I8" s="26">
        <v>2.4</v>
      </c>
      <c r="J8" s="26">
        <v>0.7</v>
      </c>
      <c r="K8" s="26">
        <v>1.4</v>
      </c>
      <c r="L8" s="26">
        <v>78</v>
      </c>
      <c r="M8" s="26">
        <v>31</v>
      </c>
      <c r="N8" s="26">
        <v>100</v>
      </c>
      <c r="O8" s="26">
        <v>500</v>
      </c>
      <c r="P8" s="26">
        <v>1</v>
      </c>
    </row>
    <row r="9" spans="1:16" ht="12.75">
      <c r="A9" s="27" t="s">
        <v>51</v>
      </c>
      <c r="B9" s="15">
        <v>2.8</v>
      </c>
      <c r="C9" s="15">
        <v>7.2</v>
      </c>
      <c r="D9" s="15">
        <v>4.3</v>
      </c>
      <c r="E9" s="28"/>
      <c r="F9" s="15">
        <v>2.7</v>
      </c>
      <c r="G9" s="15">
        <v>2.2</v>
      </c>
      <c r="H9" s="28"/>
      <c r="I9" s="15">
        <v>1.4</v>
      </c>
      <c r="J9" s="15">
        <v>0.7</v>
      </c>
      <c r="K9" s="15">
        <v>2.1</v>
      </c>
      <c r="L9" s="29"/>
      <c r="M9" s="29"/>
      <c r="N9" s="29"/>
      <c r="O9" s="15">
        <v>160</v>
      </c>
      <c r="P9" s="15">
        <v>0.32</v>
      </c>
    </row>
    <row r="10" spans="1:16" ht="12.75">
      <c r="A10" s="27" t="s">
        <v>52</v>
      </c>
      <c r="B10" s="15">
        <v>2.8</v>
      </c>
      <c r="C10" s="15">
        <v>3.8</v>
      </c>
      <c r="D10" s="15">
        <v>4.3</v>
      </c>
      <c r="E10" s="28"/>
      <c r="F10" s="15">
        <v>2.7</v>
      </c>
      <c r="G10" s="15">
        <v>2.2</v>
      </c>
      <c r="H10" s="28"/>
      <c r="I10" s="15">
        <v>1.4</v>
      </c>
      <c r="J10" s="15">
        <v>0.7</v>
      </c>
      <c r="K10" s="15">
        <v>1.8</v>
      </c>
      <c r="L10" s="29"/>
      <c r="M10" s="29"/>
      <c r="N10" s="29"/>
      <c r="O10" s="15">
        <v>160</v>
      </c>
      <c r="P10" s="15">
        <v>0.32</v>
      </c>
    </row>
    <row r="11" spans="1:16" ht="12.75">
      <c r="A11" s="27" t="s">
        <v>53</v>
      </c>
      <c r="B11" s="32">
        <v>5.8</v>
      </c>
      <c r="C11" s="32">
        <v>9.9</v>
      </c>
      <c r="D11" s="32">
        <v>8.8</v>
      </c>
      <c r="E11" s="28"/>
      <c r="F11" s="32">
        <v>5.4</v>
      </c>
      <c r="G11" s="32">
        <v>4.4</v>
      </c>
      <c r="H11" s="28"/>
      <c r="I11" s="32">
        <v>2.7</v>
      </c>
      <c r="J11" s="32">
        <v>1.7</v>
      </c>
      <c r="K11" s="32">
        <v>3</v>
      </c>
      <c r="L11" s="33"/>
      <c r="M11" s="33"/>
      <c r="N11" s="33"/>
      <c r="O11" s="32">
        <v>160</v>
      </c>
      <c r="P11" s="15">
        <v>0.32</v>
      </c>
    </row>
    <row r="12" spans="1:16" ht="12.75">
      <c r="A12" s="14" t="s">
        <v>54</v>
      </c>
      <c r="B12" s="34">
        <v>3.5</v>
      </c>
      <c r="C12" s="34">
        <v>6.1</v>
      </c>
      <c r="D12" s="34">
        <v>5.4</v>
      </c>
      <c r="E12" s="25"/>
      <c r="F12" s="34">
        <v>3.4</v>
      </c>
      <c r="G12" s="34">
        <v>2.7</v>
      </c>
      <c r="H12" s="25"/>
      <c r="I12" s="34">
        <v>1.7</v>
      </c>
      <c r="J12" s="34">
        <v>1</v>
      </c>
      <c r="K12" s="34">
        <v>2.2</v>
      </c>
      <c r="L12" s="35"/>
      <c r="M12" s="35" t="s">
        <v>75</v>
      </c>
      <c r="N12" s="34" t="s">
        <v>75</v>
      </c>
      <c r="O12" s="34">
        <v>160</v>
      </c>
      <c r="P12" s="36">
        <v>0.32</v>
      </c>
    </row>
    <row r="13" spans="1:16" ht="12.75">
      <c r="A13" s="14" t="s">
        <v>55</v>
      </c>
      <c r="B13" s="34">
        <v>4.4</v>
      </c>
      <c r="C13" s="34">
        <v>5.8</v>
      </c>
      <c r="D13" s="34">
        <v>6.8</v>
      </c>
      <c r="E13" s="25"/>
      <c r="F13" s="34">
        <v>3.9</v>
      </c>
      <c r="G13" s="34">
        <v>3.4</v>
      </c>
      <c r="H13" s="25"/>
      <c r="I13" s="34">
        <v>1.9</v>
      </c>
      <c r="J13" s="34">
        <v>1.4</v>
      </c>
      <c r="K13" s="34">
        <v>2.1</v>
      </c>
      <c r="L13" s="35"/>
      <c r="M13" s="35" t="s">
        <v>75</v>
      </c>
      <c r="N13" s="34" t="s">
        <v>75</v>
      </c>
      <c r="O13" s="34">
        <v>75</v>
      </c>
      <c r="P13" s="36">
        <v>0.15</v>
      </c>
    </row>
    <row r="14" spans="1:16" ht="12.75">
      <c r="A14" s="14" t="s">
        <v>56</v>
      </c>
      <c r="B14" s="34">
        <v>4.5</v>
      </c>
      <c r="C14" s="34">
        <v>5.8</v>
      </c>
      <c r="D14" s="34">
        <v>6.6</v>
      </c>
      <c r="E14" s="25"/>
      <c r="F14" s="34">
        <v>4.3</v>
      </c>
      <c r="G14" s="34">
        <v>3.3</v>
      </c>
      <c r="H14" s="25"/>
      <c r="I14" s="34">
        <v>2.1</v>
      </c>
      <c r="J14" s="34">
        <v>1.2</v>
      </c>
      <c r="K14" s="34">
        <v>2.1</v>
      </c>
      <c r="L14" s="35"/>
      <c r="M14" s="35" t="s">
        <v>75</v>
      </c>
      <c r="N14" s="34" t="s">
        <v>75</v>
      </c>
      <c r="O14" s="34">
        <v>75</v>
      </c>
      <c r="P14" s="36">
        <v>0.15</v>
      </c>
    </row>
    <row r="15" spans="1:16" ht="12.75">
      <c r="A15" s="14" t="s">
        <v>57</v>
      </c>
      <c r="B15" s="34">
        <v>7.7</v>
      </c>
      <c r="C15" s="34">
        <v>10.3</v>
      </c>
      <c r="D15" s="34">
        <v>11.9</v>
      </c>
      <c r="E15" s="25"/>
      <c r="F15" s="34">
        <v>7.9</v>
      </c>
      <c r="G15" s="34">
        <v>5.9</v>
      </c>
      <c r="H15" s="25"/>
      <c r="I15" s="34">
        <v>3.9</v>
      </c>
      <c r="J15" s="34">
        <v>2.1</v>
      </c>
      <c r="K15" s="34">
        <v>3.1</v>
      </c>
      <c r="L15" s="35"/>
      <c r="M15" s="35" t="s">
        <v>75</v>
      </c>
      <c r="N15" s="34" t="s">
        <v>75</v>
      </c>
      <c r="O15" s="34">
        <v>20</v>
      </c>
      <c r="P15" s="36">
        <v>0.04</v>
      </c>
    </row>
    <row r="16" spans="1:16" ht="12.75">
      <c r="A16" s="14" t="s">
        <v>58</v>
      </c>
      <c r="B16" s="35">
        <v>4.4</v>
      </c>
      <c r="C16" s="35">
        <v>6.1</v>
      </c>
      <c r="D16" s="35">
        <v>6.6</v>
      </c>
      <c r="E16" s="31"/>
      <c r="F16" s="35">
        <v>4.1</v>
      </c>
      <c r="G16" s="35">
        <v>3.3</v>
      </c>
      <c r="H16" s="31"/>
      <c r="I16" s="35">
        <v>2</v>
      </c>
      <c r="J16" s="35">
        <v>1.2</v>
      </c>
      <c r="K16" s="35">
        <v>2.4</v>
      </c>
      <c r="L16" s="35">
        <v>100</v>
      </c>
      <c r="M16" s="35">
        <v>57</v>
      </c>
      <c r="N16" s="35">
        <v>44</v>
      </c>
      <c r="O16" s="35">
        <v>60</v>
      </c>
      <c r="P16" s="37">
        <v>0.12</v>
      </c>
    </row>
    <row r="17" spans="1:16" ht="12.75">
      <c r="A17" s="14" t="s">
        <v>59</v>
      </c>
      <c r="B17" s="35">
        <v>3</v>
      </c>
      <c r="C17" s="35">
        <v>3.7</v>
      </c>
      <c r="D17" s="35">
        <v>4.6</v>
      </c>
      <c r="E17" s="31"/>
      <c r="F17" s="38">
        <v>0</v>
      </c>
      <c r="G17" s="35">
        <v>2.3</v>
      </c>
      <c r="H17" s="31"/>
      <c r="I17" s="39">
        <v>0</v>
      </c>
      <c r="J17" s="39">
        <v>0</v>
      </c>
      <c r="K17" s="39">
        <v>0</v>
      </c>
      <c r="L17" s="35">
        <v>75</v>
      </c>
      <c r="M17" s="35">
        <v>24</v>
      </c>
      <c r="N17" s="35">
        <v>60</v>
      </c>
      <c r="O17" s="35">
        <v>50</v>
      </c>
      <c r="P17" s="37">
        <v>0.1</v>
      </c>
    </row>
    <row r="18" spans="1:16" ht="12.75">
      <c r="A18" s="14" t="s">
        <v>60</v>
      </c>
      <c r="B18" s="38">
        <v>0</v>
      </c>
      <c r="C18" s="38">
        <v>0</v>
      </c>
      <c r="D18" s="35">
        <v>4.2</v>
      </c>
      <c r="E18" s="31"/>
      <c r="F18" s="38">
        <v>0</v>
      </c>
      <c r="G18" s="35">
        <v>2.1</v>
      </c>
      <c r="H18" s="31"/>
      <c r="I18" s="39">
        <v>0</v>
      </c>
      <c r="J18" s="39">
        <v>0</v>
      </c>
      <c r="K18" s="39">
        <v>0</v>
      </c>
      <c r="L18" s="35">
        <v>40</v>
      </c>
      <c r="M18" s="35">
        <v>20</v>
      </c>
      <c r="N18" s="35">
        <v>30</v>
      </c>
      <c r="O18" s="35">
        <v>500</v>
      </c>
      <c r="P18" s="37">
        <v>1</v>
      </c>
    </row>
    <row r="19" spans="1:16" ht="12.75">
      <c r="A19" s="14" t="s">
        <v>61</v>
      </c>
      <c r="B19" s="35">
        <v>5.5</v>
      </c>
      <c r="C19" s="35">
        <v>10.1</v>
      </c>
      <c r="D19" s="40">
        <v>7</v>
      </c>
      <c r="E19" s="41"/>
      <c r="F19" s="38">
        <v>0</v>
      </c>
      <c r="G19" s="35">
        <v>3.5</v>
      </c>
      <c r="H19" s="41"/>
      <c r="I19" s="39">
        <v>0</v>
      </c>
      <c r="J19" s="39">
        <v>0</v>
      </c>
      <c r="K19" s="39">
        <v>0</v>
      </c>
      <c r="L19" s="35">
        <v>300</v>
      </c>
      <c r="M19" s="35">
        <v>200</v>
      </c>
      <c r="N19" s="35">
        <v>119</v>
      </c>
      <c r="O19" s="35">
        <v>1.3</v>
      </c>
      <c r="P19" s="37">
        <v>0.0026000000000000003</v>
      </c>
    </row>
    <row r="20" spans="1:16" ht="12.75">
      <c r="A20" s="14" t="s">
        <v>62</v>
      </c>
      <c r="B20" s="42">
        <v>0</v>
      </c>
      <c r="C20" s="42">
        <v>0</v>
      </c>
      <c r="D20" s="42">
        <v>0</v>
      </c>
      <c r="E20" s="43"/>
      <c r="F20" s="42">
        <v>0</v>
      </c>
      <c r="G20" s="44">
        <v>0</v>
      </c>
      <c r="H20" s="43"/>
      <c r="I20" s="44">
        <v>0</v>
      </c>
      <c r="J20" s="44">
        <v>0</v>
      </c>
      <c r="K20" s="44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</row>
    <row r="21" spans="1:6" ht="12.75">
      <c r="A21" s="45" t="s">
        <v>76</v>
      </c>
      <c r="B21" s="46"/>
      <c r="C21" s="47"/>
      <c r="D21" s="47"/>
      <c r="E21" s="47"/>
      <c r="F21" s="47"/>
    </row>
    <row r="22" spans="1:6" ht="12.75">
      <c r="A22" s="45"/>
      <c r="B22" s="46"/>
      <c r="C22" s="47"/>
      <c r="D22" s="47"/>
      <c r="E22" s="47"/>
      <c r="F22" s="47"/>
    </row>
    <row r="23" spans="3:6" ht="12.75">
      <c r="C23" s="47"/>
      <c r="D23" s="47"/>
      <c r="E23" s="47"/>
      <c r="F23" s="47"/>
    </row>
    <row r="24" ht="12.75">
      <c r="A24" s="48"/>
    </row>
    <row r="25" ht="12.75">
      <c r="A25" s="48"/>
    </row>
    <row r="26" ht="12.75">
      <c r="A26" s="48"/>
    </row>
    <row r="27" ht="12.75">
      <c r="A27" s="48"/>
    </row>
    <row r="28" ht="12.75">
      <c r="A28" s="49"/>
    </row>
    <row r="29" spans="1:2" ht="12.75">
      <c r="A29" s="48"/>
      <c r="B29" s="45"/>
    </row>
  </sheetData>
  <mergeCells count="7">
    <mergeCell ref="J1:K1"/>
    <mergeCell ref="L1:N1"/>
    <mergeCell ref="O1:P1"/>
    <mergeCell ref="A1:A2"/>
    <mergeCell ref="B1:C1"/>
    <mergeCell ref="D1:F1"/>
    <mergeCell ref="G1:I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1" sqref="A1"/>
    </sheetView>
  </sheetViews>
  <sheetFormatPr defaultColWidth="9.140625" defaultRowHeight="12.75"/>
  <cols>
    <col min="1" max="1" width="80.28125" style="50" customWidth="1"/>
    <col min="2" max="16384" width="11.57421875" style="0" customWidth="1"/>
  </cols>
  <sheetData>
    <row r="1" ht="15.75">
      <c r="A1" s="51" t="s">
        <v>77</v>
      </c>
    </row>
    <row r="3" ht="25.5">
      <c r="A3" s="50" t="s">
        <v>78</v>
      </c>
    </row>
    <row r="4" ht="12.75">
      <c r="A4" s="50" t="s">
        <v>79</v>
      </c>
    </row>
    <row r="5" ht="12.75">
      <c r="A5" s="50" t="s">
        <v>80</v>
      </c>
    </row>
    <row r="6" ht="12.75">
      <c r="A6" t="s">
        <v>81</v>
      </c>
    </row>
    <row r="7" ht="25.5">
      <c r="A7" s="50" t="s">
        <v>82</v>
      </c>
    </row>
    <row r="8" ht="12.75">
      <c r="A8" s="50" t="s">
        <v>83</v>
      </c>
    </row>
    <row r="10" ht="12.75">
      <c r="A10" s="50" t="s">
        <v>84</v>
      </c>
    </row>
    <row r="11" ht="12.75">
      <c r="A11" s="50" t="s">
        <v>85</v>
      </c>
    </row>
    <row r="12" ht="12.75">
      <c r="A12" s="50" t="s">
        <v>86</v>
      </c>
    </row>
    <row r="13" ht="12.75">
      <c r="A13" s="50" t="s">
        <v>87</v>
      </c>
    </row>
    <row r="14" ht="12.75">
      <c r="A14" s="50" t="s">
        <v>88</v>
      </c>
    </row>
    <row r="16" ht="51">
      <c r="A16" s="50" t="s">
        <v>89</v>
      </c>
    </row>
    <row r="18" ht="38.25">
      <c r="A18" s="50" t="s">
        <v>90</v>
      </c>
    </row>
    <row r="20" ht="12.75">
      <c r="A20" s="50" t="s">
        <v>91</v>
      </c>
    </row>
    <row r="21" ht="12.75">
      <c r="A21" s="50" t="s">
        <v>92</v>
      </c>
    </row>
    <row r="22" ht="12.75">
      <c r="A22" s="50" t="s">
        <v>93</v>
      </c>
    </row>
  </sheetData>
  <sheetProtection sheet="1" objects="1" scenarios="1"/>
  <hyperlinks>
    <hyperlink ref="A3" r:id="rId1" display="Expertního systému pro organické hnojení na zemědělské půdě"/>
    <hyperlink ref="A5" r:id="rId2" display="Jaké množství statkových hnojiv produkuji?"/>
    <hyperlink ref="A6" r:id="rId3" display="Jakou potřebuji skladovací kapacitu pro statková hnojiva?"/>
    <hyperlink ref="A8" r:id="rId4" display="http://www.openoffice.cz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